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checkCompatibility="1" defaultThemeVersion="124226"/>
  <mc:AlternateContent xmlns:mc="http://schemas.openxmlformats.org/markup-compatibility/2006">
    <mc:Choice Requires="x15">
      <x15ac:absPath xmlns:x15ac="http://schemas.microsoft.com/office/spreadsheetml/2010/11/ac" url="/Users/reemal-mealla/Downloads/Indo Pacific Budgets/RBT 2017_Indo-Pacific/"/>
    </mc:Choice>
  </mc:AlternateContent>
  <xr:revisionPtr revIDLastSave="0" documentId="13_ncr:1_{16DBBF2F-B7F6-0845-9D81-1EA47B834D95}" xr6:coauthVersionLast="47" xr6:coauthVersionMax="47" xr10:uidLastSave="{00000000-0000-0000-0000-000000000000}"/>
  <bookViews>
    <workbookView xWindow="2220" yWindow="5480" windowWidth="20620" windowHeight="11640" activeTab="1" xr2:uid="{00000000-000D-0000-FFFF-FFFF00000000}"/>
  </bookViews>
  <sheets>
    <sheet name="Site Description" sheetId="1" r:id="rId1"/>
    <sheet name="Data Entry" sheetId="7" r:id="rId2"/>
    <sheet name="Density" sheetId="2" r:id="rId3"/>
    <sheet name="Biomass" sheetId="6" r:id="rId4"/>
    <sheet name="Bioerosion Rates" sheetId="4" r:id="rId5"/>
    <sheet name="Equations" sheetId="3" r:id="rId6"/>
    <sheet name="Results" sheetId="5" r:id="rId7"/>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4" i="1" l="1"/>
  <c r="I29" i="2"/>
  <c r="E29" i="2"/>
  <c r="T74" i="3"/>
  <c r="T94" i="3"/>
  <c r="I114" i="3"/>
  <c r="T114" i="3"/>
  <c r="S74" i="3"/>
  <c r="S94" i="3"/>
  <c r="H114" i="3"/>
  <c r="S114" i="3"/>
  <c r="P74" i="3"/>
  <c r="P94" i="3"/>
  <c r="E114" i="3"/>
  <c r="P114" i="3"/>
  <c r="E16" i="3"/>
  <c r="F34" i="1"/>
  <c r="D139" i="2"/>
  <c r="D139" i="4"/>
  <c r="O74" i="3"/>
  <c r="O94" i="3"/>
  <c r="D114" i="3"/>
  <c r="O114" i="3"/>
  <c r="D16" i="3"/>
  <c r="G34" i="1"/>
  <c r="C170" i="2"/>
  <c r="C170" i="4"/>
  <c r="T73" i="3"/>
  <c r="T93" i="3"/>
  <c r="I113" i="3"/>
  <c r="T113" i="3"/>
  <c r="I25" i="3"/>
  <c r="S73" i="3"/>
  <c r="S93" i="3"/>
  <c r="H113" i="3"/>
  <c r="S113" i="3"/>
  <c r="H25" i="3"/>
  <c r="P73" i="3"/>
  <c r="P93" i="3"/>
  <c r="E113" i="3"/>
  <c r="P113" i="3"/>
  <c r="E25" i="3"/>
  <c r="O73" i="3"/>
  <c r="O93" i="3"/>
  <c r="D113" i="3"/>
  <c r="O113" i="3"/>
  <c r="D25" i="3"/>
  <c r="C179" i="2"/>
  <c r="C179" i="4"/>
  <c r="U72" i="3"/>
  <c r="U92" i="3"/>
  <c r="J112" i="3"/>
  <c r="U112" i="3"/>
  <c r="J28" i="3"/>
  <c r="H34" i="1"/>
  <c r="I213" i="2"/>
  <c r="I213" i="4"/>
  <c r="T72" i="3"/>
  <c r="T92" i="3"/>
  <c r="I112" i="3"/>
  <c r="T112" i="3"/>
  <c r="I28" i="3"/>
  <c r="D34" i="1"/>
  <c r="H89" i="2"/>
  <c r="H89" i="4"/>
  <c r="S72" i="3"/>
  <c r="S92" i="3"/>
  <c r="H112" i="3"/>
  <c r="S112" i="3"/>
  <c r="H28" i="3"/>
  <c r="K34" i="1"/>
  <c r="G306" i="2"/>
  <c r="G306" i="4"/>
  <c r="Q72" i="3"/>
  <c r="Q92" i="3"/>
  <c r="F112" i="3"/>
  <c r="Q112" i="3"/>
  <c r="F28" i="3"/>
  <c r="P72" i="3"/>
  <c r="P92" i="3"/>
  <c r="E112" i="3"/>
  <c r="P112" i="3"/>
  <c r="E28" i="3"/>
  <c r="O72" i="3"/>
  <c r="O92" i="3"/>
  <c r="D112" i="3"/>
  <c r="O112" i="3"/>
  <c r="D28" i="3"/>
  <c r="U71" i="3"/>
  <c r="U91" i="3"/>
  <c r="T71" i="3"/>
  <c r="T91" i="3"/>
  <c r="S71" i="3"/>
  <c r="S91" i="3"/>
  <c r="Q71" i="3"/>
  <c r="Q91" i="3"/>
  <c r="P71" i="3"/>
  <c r="P91" i="3"/>
  <c r="E111" i="3"/>
  <c r="P111" i="3"/>
  <c r="E22" i="3"/>
  <c r="J34" i="1"/>
  <c r="D269" i="2"/>
  <c r="D269" i="4"/>
  <c r="O71" i="3"/>
  <c r="O91" i="3"/>
  <c r="U70" i="3"/>
  <c r="U90" i="3"/>
  <c r="J110" i="3"/>
  <c r="U110" i="3"/>
  <c r="J27" i="3"/>
  <c r="T70" i="3"/>
  <c r="T90" i="3"/>
  <c r="I110" i="3"/>
  <c r="T110" i="3"/>
  <c r="I27" i="3"/>
  <c r="H274" i="2"/>
  <c r="H274" i="4"/>
  <c r="S70" i="3"/>
  <c r="S90" i="3"/>
  <c r="H110" i="3"/>
  <c r="S110" i="3"/>
  <c r="H27" i="3"/>
  <c r="Q70" i="3"/>
  <c r="Q90" i="3"/>
  <c r="F110" i="3"/>
  <c r="Q110" i="3"/>
  <c r="F27" i="3"/>
  <c r="E305" i="2"/>
  <c r="E305" i="4"/>
  <c r="P70" i="3"/>
  <c r="P90" i="3"/>
  <c r="E110" i="3"/>
  <c r="P110" i="3"/>
  <c r="E27" i="3"/>
  <c r="D212" i="2"/>
  <c r="D212" i="4"/>
  <c r="O70" i="3"/>
  <c r="O90" i="3"/>
  <c r="D110" i="3"/>
  <c r="O110" i="3"/>
  <c r="D27" i="3"/>
  <c r="C88" i="2"/>
  <c r="C88" i="4"/>
  <c r="U69" i="3"/>
  <c r="U89" i="3"/>
  <c r="J109" i="3"/>
  <c r="U109" i="3"/>
  <c r="J29" i="3"/>
  <c r="I183" i="2"/>
  <c r="I183" i="4"/>
  <c r="T69" i="3"/>
  <c r="T89" i="3"/>
  <c r="I109" i="3"/>
  <c r="T109" i="3"/>
  <c r="I29" i="3"/>
  <c r="S69" i="3"/>
  <c r="S89" i="3"/>
  <c r="H109" i="3"/>
  <c r="S109" i="3"/>
  <c r="H29" i="3"/>
  <c r="Q69" i="3"/>
  <c r="Q89" i="3"/>
  <c r="F109" i="3"/>
  <c r="Q109" i="3"/>
  <c r="F29" i="3"/>
  <c r="P69" i="3"/>
  <c r="P89" i="3"/>
  <c r="E109" i="3"/>
  <c r="P109" i="3"/>
  <c r="E29" i="3"/>
  <c r="O69" i="3"/>
  <c r="O89" i="3"/>
  <c r="D109" i="3"/>
  <c r="O109" i="3"/>
  <c r="D29" i="3"/>
  <c r="C214" i="2"/>
  <c r="C214" i="4"/>
  <c r="U68" i="3"/>
  <c r="U88" i="3"/>
  <c r="J108" i="3"/>
  <c r="U108" i="3"/>
  <c r="J18" i="3"/>
  <c r="T68" i="3"/>
  <c r="T88" i="3"/>
  <c r="I108" i="3"/>
  <c r="T108" i="3"/>
  <c r="I18" i="3"/>
  <c r="H203" i="2"/>
  <c r="H203" i="4"/>
  <c r="S68" i="3"/>
  <c r="S88" i="3"/>
  <c r="H108" i="3"/>
  <c r="S108" i="3"/>
  <c r="H18" i="3"/>
  <c r="E34" i="1"/>
  <c r="G110" i="2"/>
  <c r="G110" i="4"/>
  <c r="Q68" i="3"/>
  <c r="Q88" i="3"/>
  <c r="F108" i="3"/>
  <c r="Q108" i="3"/>
  <c r="F18" i="3"/>
  <c r="P68" i="3"/>
  <c r="P88" i="3"/>
  <c r="E108" i="3"/>
  <c r="P108" i="3"/>
  <c r="E18" i="3"/>
  <c r="O68" i="3"/>
  <c r="O88" i="3"/>
  <c r="D108" i="3"/>
  <c r="O108" i="3"/>
  <c r="D18" i="3"/>
  <c r="C141" i="2"/>
  <c r="C141" i="4"/>
  <c r="U67" i="3"/>
  <c r="U87" i="3"/>
  <c r="J107" i="3"/>
  <c r="U107" i="3"/>
  <c r="J23" i="3"/>
  <c r="I270" i="2"/>
  <c r="I270" i="4"/>
  <c r="T67" i="3"/>
  <c r="T87" i="3"/>
  <c r="I107" i="3"/>
  <c r="T107" i="3"/>
  <c r="I23" i="3"/>
  <c r="S67" i="3"/>
  <c r="S87" i="3"/>
  <c r="H107" i="3"/>
  <c r="S107" i="3"/>
  <c r="H23" i="3"/>
  <c r="Q67" i="3"/>
  <c r="Q87" i="3"/>
  <c r="F107" i="3"/>
  <c r="Q107" i="3"/>
  <c r="F23" i="3"/>
  <c r="E208" i="2"/>
  <c r="E208" i="4"/>
  <c r="P67" i="3"/>
  <c r="P87" i="3"/>
  <c r="E107" i="3"/>
  <c r="P107" i="3"/>
  <c r="E23" i="3"/>
  <c r="O67" i="3"/>
  <c r="O87" i="3"/>
  <c r="D107" i="3"/>
  <c r="O107" i="3"/>
  <c r="D23" i="3"/>
  <c r="W66" i="3"/>
  <c r="W86" i="3"/>
  <c r="L106" i="3"/>
  <c r="W106" i="3"/>
  <c r="V66" i="3"/>
  <c r="V86" i="3"/>
  <c r="K106" i="3"/>
  <c r="V106" i="3"/>
  <c r="U66" i="3"/>
  <c r="U86" i="3"/>
  <c r="J106" i="3"/>
  <c r="U106" i="3"/>
  <c r="T66" i="3"/>
  <c r="T86" i="3"/>
  <c r="I106" i="3"/>
  <c r="T106" i="3"/>
  <c r="S66" i="3"/>
  <c r="S86" i="3"/>
  <c r="H106" i="3"/>
  <c r="S106" i="3"/>
  <c r="R66" i="3"/>
  <c r="R86" i="3"/>
  <c r="G106" i="3"/>
  <c r="R106" i="3"/>
  <c r="Q66" i="3"/>
  <c r="Q86" i="3"/>
  <c r="F106" i="3"/>
  <c r="Q106" i="3"/>
  <c r="P66" i="3"/>
  <c r="P86" i="3"/>
  <c r="E106" i="3"/>
  <c r="P106" i="3"/>
  <c r="O66" i="3"/>
  <c r="O86" i="3"/>
  <c r="D106" i="3"/>
  <c r="O106" i="3"/>
  <c r="D24" i="3"/>
  <c r="W65" i="3"/>
  <c r="W85" i="3"/>
  <c r="L105" i="3"/>
  <c r="W105" i="3"/>
  <c r="L20" i="3"/>
  <c r="V65" i="3"/>
  <c r="V85" i="3"/>
  <c r="K105" i="3"/>
  <c r="V105" i="3"/>
  <c r="K20" i="3"/>
  <c r="J205" i="2"/>
  <c r="J205" i="4"/>
  <c r="U65" i="3"/>
  <c r="U85" i="3"/>
  <c r="J105" i="3"/>
  <c r="U105" i="3"/>
  <c r="J20" i="3"/>
  <c r="T65" i="3"/>
  <c r="T85" i="3"/>
  <c r="I105" i="3"/>
  <c r="T105" i="3"/>
  <c r="I20" i="3"/>
  <c r="S65" i="3"/>
  <c r="S85" i="3"/>
  <c r="H105" i="3"/>
  <c r="S105" i="3"/>
  <c r="H20" i="3"/>
  <c r="G267" i="2"/>
  <c r="G267" i="4"/>
  <c r="R65" i="3"/>
  <c r="R85" i="3"/>
  <c r="G105" i="3"/>
  <c r="R105" i="3"/>
  <c r="G20" i="3"/>
  <c r="F143" i="2"/>
  <c r="F143" i="4"/>
  <c r="Q65" i="3"/>
  <c r="Q85" i="3"/>
  <c r="F105" i="3"/>
  <c r="Q105" i="3"/>
  <c r="F20" i="3"/>
  <c r="E205" i="2"/>
  <c r="E205" i="4"/>
  <c r="P65" i="3"/>
  <c r="P85" i="3"/>
  <c r="E105" i="3"/>
  <c r="P105" i="3"/>
  <c r="E20" i="3"/>
  <c r="O65" i="3"/>
  <c r="O85" i="3"/>
  <c r="D105" i="3"/>
  <c r="O105" i="3"/>
  <c r="D20" i="3"/>
  <c r="C34" i="1"/>
  <c r="C50" i="2"/>
  <c r="C50" i="4"/>
  <c r="W64" i="3"/>
  <c r="W84" i="3"/>
  <c r="L104" i="3"/>
  <c r="W104" i="3"/>
  <c r="L7" i="3"/>
  <c r="K6" i="2"/>
  <c r="K6" i="4"/>
  <c r="V64" i="3"/>
  <c r="V84" i="3"/>
  <c r="K104" i="3"/>
  <c r="V104" i="3"/>
  <c r="K7" i="3"/>
  <c r="J161" i="2"/>
  <c r="J161" i="4"/>
  <c r="U64" i="3"/>
  <c r="U84" i="3"/>
  <c r="J104" i="3"/>
  <c r="U104" i="3"/>
  <c r="J7" i="3"/>
  <c r="I254" i="2"/>
  <c r="I254" i="4"/>
  <c r="T64" i="3"/>
  <c r="T84" i="3"/>
  <c r="I104" i="3"/>
  <c r="T104" i="3"/>
  <c r="I7" i="3"/>
  <c r="H161" i="2"/>
  <c r="H161" i="4"/>
  <c r="S64" i="3"/>
  <c r="S84" i="3"/>
  <c r="H104" i="3"/>
  <c r="S104" i="3"/>
  <c r="H7" i="3"/>
  <c r="R64" i="3"/>
  <c r="R84" i="3"/>
  <c r="G104" i="3"/>
  <c r="R104" i="3"/>
  <c r="G7" i="3"/>
  <c r="Q64" i="3"/>
  <c r="Q84" i="3"/>
  <c r="F104" i="3"/>
  <c r="Q104" i="3"/>
  <c r="F7" i="3"/>
  <c r="P64" i="3"/>
  <c r="P84" i="3"/>
  <c r="E104" i="3"/>
  <c r="P104" i="3"/>
  <c r="E7" i="3"/>
  <c r="I34" i="1"/>
  <c r="D223" i="2"/>
  <c r="D223" i="4"/>
  <c r="O64" i="3"/>
  <c r="O84" i="3"/>
  <c r="D104" i="3"/>
  <c r="O104" i="3"/>
  <c r="D7" i="3"/>
  <c r="C99" i="2"/>
  <c r="C99" i="4"/>
  <c r="W63" i="3"/>
  <c r="W83" i="3"/>
  <c r="L103" i="3"/>
  <c r="W103" i="3"/>
  <c r="L21" i="3"/>
  <c r="K20" i="2"/>
  <c r="K20" i="4"/>
  <c r="V63" i="3"/>
  <c r="V83" i="3"/>
  <c r="K103" i="3"/>
  <c r="V103" i="3"/>
  <c r="K21" i="3"/>
  <c r="U63" i="3"/>
  <c r="U83" i="3"/>
  <c r="J103" i="3"/>
  <c r="U103" i="3"/>
  <c r="J21" i="3"/>
  <c r="I20" i="2"/>
  <c r="I20" i="4"/>
  <c r="T63" i="3"/>
  <c r="T83" i="3"/>
  <c r="I103" i="3"/>
  <c r="T103" i="3"/>
  <c r="I21" i="3"/>
  <c r="H268" i="2"/>
  <c r="H268" i="4"/>
  <c r="S63" i="3"/>
  <c r="S83" i="3"/>
  <c r="H103" i="3"/>
  <c r="S103" i="3"/>
  <c r="H21" i="3"/>
  <c r="R63" i="3"/>
  <c r="R83" i="3"/>
  <c r="G103" i="3"/>
  <c r="R103" i="3"/>
  <c r="G21" i="3"/>
  <c r="Q63" i="3"/>
  <c r="Q83" i="3"/>
  <c r="F103" i="3"/>
  <c r="Q103" i="3"/>
  <c r="F21" i="3"/>
  <c r="E299" i="2"/>
  <c r="E299" i="4"/>
  <c r="P63" i="3"/>
  <c r="P83" i="3"/>
  <c r="E103" i="3"/>
  <c r="P103" i="3"/>
  <c r="E21" i="3"/>
  <c r="O63" i="3"/>
  <c r="O83" i="3"/>
  <c r="D103" i="3"/>
  <c r="O103" i="3"/>
  <c r="D21" i="3"/>
  <c r="C268" i="2"/>
  <c r="C268" i="4"/>
  <c r="W62" i="3"/>
  <c r="W82" i="3"/>
  <c r="L102" i="3"/>
  <c r="W102" i="3"/>
  <c r="L26" i="3"/>
  <c r="V62" i="3"/>
  <c r="V82" i="3"/>
  <c r="K102" i="3"/>
  <c r="V102" i="3"/>
  <c r="K26" i="3"/>
  <c r="J25" i="2"/>
  <c r="J25" i="4"/>
  <c r="U62" i="3"/>
  <c r="U82" i="3"/>
  <c r="J102" i="3"/>
  <c r="U102" i="3"/>
  <c r="J26" i="3"/>
  <c r="T62" i="3"/>
  <c r="T82" i="3"/>
  <c r="I102" i="3"/>
  <c r="T102" i="3"/>
  <c r="I26" i="3"/>
  <c r="S62" i="3"/>
  <c r="S82" i="3"/>
  <c r="H102" i="3"/>
  <c r="S102" i="3"/>
  <c r="H26" i="3"/>
  <c r="R62" i="3"/>
  <c r="R82" i="3"/>
  <c r="G102" i="3"/>
  <c r="R102" i="3"/>
  <c r="G26" i="3"/>
  <c r="Q62" i="3"/>
  <c r="Q82" i="3"/>
  <c r="F102" i="3"/>
  <c r="Q102" i="3"/>
  <c r="F26" i="3"/>
  <c r="E180" i="2"/>
  <c r="E180" i="4"/>
  <c r="P62" i="3"/>
  <c r="P82" i="3"/>
  <c r="E102" i="3"/>
  <c r="P102" i="3"/>
  <c r="E26" i="3"/>
  <c r="D273" i="2"/>
  <c r="D273" i="4"/>
  <c r="O62" i="3"/>
  <c r="O82" i="3"/>
  <c r="D102" i="3"/>
  <c r="O102" i="3"/>
  <c r="D26" i="3"/>
  <c r="W61" i="3"/>
  <c r="W81" i="3"/>
  <c r="L101" i="3"/>
  <c r="W101" i="3"/>
  <c r="V61" i="3"/>
  <c r="V81" i="3"/>
  <c r="K101" i="3"/>
  <c r="V101" i="3"/>
  <c r="U61" i="3"/>
  <c r="U81" i="3"/>
  <c r="J101" i="3"/>
  <c r="U101" i="3"/>
  <c r="T61" i="3"/>
  <c r="T81" i="3"/>
  <c r="I101" i="3"/>
  <c r="T101" i="3"/>
  <c r="S61" i="3"/>
  <c r="S81" i="3"/>
  <c r="H101" i="3"/>
  <c r="S101" i="3"/>
  <c r="R61" i="3"/>
  <c r="R81" i="3"/>
  <c r="G101" i="3"/>
  <c r="R101" i="3"/>
  <c r="Q61" i="3"/>
  <c r="Q81" i="3"/>
  <c r="F101" i="3"/>
  <c r="Q101" i="3"/>
  <c r="P61" i="3"/>
  <c r="P81" i="3"/>
  <c r="E101" i="3"/>
  <c r="P101" i="3"/>
  <c r="O61" i="3"/>
  <c r="O81" i="3"/>
  <c r="D101" i="3"/>
  <c r="O101" i="3"/>
  <c r="U60" i="3"/>
  <c r="U80" i="3"/>
  <c r="J100" i="3"/>
  <c r="U100" i="3"/>
  <c r="T60" i="3"/>
  <c r="T80" i="3"/>
  <c r="I100" i="3"/>
  <c r="T100" i="3"/>
  <c r="S60" i="3"/>
  <c r="S80" i="3"/>
  <c r="H100" i="3"/>
  <c r="S100" i="3"/>
  <c r="Q60" i="3"/>
  <c r="Q80" i="3"/>
  <c r="F100" i="3"/>
  <c r="Q100" i="3"/>
  <c r="F14" i="3"/>
  <c r="P60" i="3"/>
  <c r="P80" i="3"/>
  <c r="E100" i="3"/>
  <c r="P100" i="3"/>
  <c r="O60" i="3"/>
  <c r="O80" i="3"/>
  <c r="D100" i="3"/>
  <c r="O100" i="3"/>
  <c r="U59" i="3"/>
  <c r="U79" i="3"/>
  <c r="J99" i="3"/>
  <c r="U99" i="3"/>
  <c r="J12" i="3"/>
  <c r="I42" i="2"/>
  <c r="I42" i="4"/>
  <c r="T59" i="3"/>
  <c r="T79" i="3"/>
  <c r="I99" i="3"/>
  <c r="T99" i="3"/>
  <c r="I12" i="3"/>
  <c r="S59" i="3"/>
  <c r="S79" i="3"/>
  <c r="H99" i="3"/>
  <c r="S99" i="3"/>
  <c r="H12" i="3"/>
  <c r="Q59" i="3"/>
  <c r="Q79" i="3"/>
  <c r="F99" i="3"/>
  <c r="Q99" i="3"/>
  <c r="F12" i="3"/>
  <c r="E73" i="2"/>
  <c r="E73" i="4"/>
  <c r="P59" i="3"/>
  <c r="P79" i="3"/>
  <c r="E99" i="3"/>
  <c r="P99" i="3"/>
  <c r="E12" i="3"/>
  <c r="O59" i="3"/>
  <c r="O79" i="3"/>
  <c r="D99" i="3"/>
  <c r="O99" i="3"/>
  <c r="D12" i="3"/>
  <c r="C290" i="2"/>
  <c r="C290" i="4"/>
  <c r="W58" i="3"/>
  <c r="W78" i="3"/>
  <c r="L98" i="3"/>
  <c r="W98" i="3"/>
  <c r="L13" i="3"/>
  <c r="V58" i="3"/>
  <c r="V78" i="3"/>
  <c r="K98" i="3"/>
  <c r="V98" i="3"/>
  <c r="K13" i="3"/>
  <c r="U58" i="3"/>
  <c r="U78" i="3"/>
  <c r="J98" i="3"/>
  <c r="U98" i="3"/>
  <c r="J13" i="3"/>
  <c r="T58" i="3"/>
  <c r="T78" i="3"/>
  <c r="I98" i="3"/>
  <c r="T98" i="3"/>
  <c r="I13" i="3"/>
  <c r="S58" i="3"/>
  <c r="S78" i="3"/>
  <c r="H98" i="3"/>
  <c r="S98" i="3"/>
  <c r="H13" i="3"/>
  <c r="G167" i="2"/>
  <c r="G167" i="4"/>
  <c r="R58" i="3"/>
  <c r="R78" i="3"/>
  <c r="G98" i="3"/>
  <c r="R98" i="3"/>
  <c r="G13" i="3"/>
  <c r="Q58" i="3"/>
  <c r="Q78" i="3"/>
  <c r="F98" i="3"/>
  <c r="Q98" i="3"/>
  <c r="F13" i="3"/>
  <c r="E105" i="2"/>
  <c r="E105" i="4"/>
  <c r="P58" i="3"/>
  <c r="P78" i="3"/>
  <c r="E98" i="3"/>
  <c r="P98" i="3"/>
  <c r="E13" i="3"/>
  <c r="O58" i="3"/>
  <c r="O78" i="3"/>
  <c r="D98" i="3"/>
  <c r="O98" i="3"/>
  <c r="D13" i="3"/>
  <c r="W57" i="3"/>
  <c r="W77" i="3"/>
  <c r="L97" i="3"/>
  <c r="W97" i="3"/>
  <c r="L8" i="3"/>
  <c r="K286" i="2"/>
  <c r="K286" i="4"/>
  <c r="V57" i="3"/>
  <c r="V77" i="3"/>
  <c r="K97" i="3"/>
  <c r="V97" i="3"/>
  <c r="K8" i="3"/>
  <c r="U57" i="3"/>
  <c r="U77" i="3"/>
  <c r="J97" i="3"/>
  <c r="U97" i="3"/>
  <c r="J8" i="3"/>
  <c r="T57" i="3"/>
  <c r="T77" i="3"/>
  <c r="I97" i="3"/>
  <c r="T97" i="3"/>
  <c r="I8" i="3"/>
  <c r="H69" i="2"/>
  <c r="H69" i="4"/>
  <c r="S57" i="3"/>
  <c r="S77" i="3"/>
  <c r="H97" i="3"/>
  <c r="S97" i="3"/>
  <c r="H8" i="3"/>
  <c r="G224" i="2"/>
  <c r="G224" i="4"/>
  <c r="R57" i="3"/>
  <c r="R77" i="3"/>
  <c r="G97" i="3"/>
  <c r="R97" i="3"/>
  <c r="G8" i="3"/>
  <c r="F286" i="2"/>
  <c r="F286" i="4"/>
  <c r="Q57" i="3"/>
  <c r="Q77" i="3"/>
  <c r="F97" i="3"/>
  <c r="Q97" i="3"/>
  <c r="F8" i="3"/>
  <c r="P57" i="3"/>
  <c r="P77" i="3"/>
  <c r="E97" i="3"/>
  <c r="P97" i="3"/>
  <c r="E8" i="3"/>
  <c r="O57" i="3"/>
  <c r="O77" i="3"/>
  <c r="D97" i="3"/>
  <c r="O97" i="3"/>
  <c r="D8" i="3"/>
  <c r="C286" i="2"/>
  <c r="C286" i="4"/>
  <c r="B30" i="4"/>
  <c r="D23" i="2"/>
  <c r="D54" i="2"/>
  <c r="D85" i="2"/>
  <c r="D116" i="2"/>
  <c r="D147" i="2"/>
  <c r="D178" i="2"/>
  <c r="D209" i="2"/>
  <c r="D240" i="2"/>
  <c r="D271" i="2"/>
  <c r="D302" i="2"/>
  <c r="Q54" i="2"/>
  <c r="B4" i="2"/>
  <c r="C25" i="2"/>
  <c r="B131" i="2"/>
  <c r="C131" i="2"/>
  <c r="D131" i="2"/>
  <c r="E131" i="2"/>
  <c r="F131" i="2"/>
  <c r="G131" i="2"/>
  <c r="H131" i="2"/>
  <c r="I131" i="2"/>
  <c r="J131" i="2"/>
  <c r="K131" i="2"/>
  <c r="L131" i="2"/>
  <c r="G49" i="5"/>
  <c r="B133" i="2"/>
  <c r="C133" i="2"/>
  <c r="D133" i="2"/>
  <c r="E133" i="2"/>
  <c r="F133" i="2"/>
  <c r="G133" i="2"/>
  <c r="H133" i="2"/>
  <c r="I133" i="2"/>
  <c r="J133" i="2"/>
  <c r="K133" i="2"/>
  <c r="L133" i="2"/>
  <c r="G51" i="5"/>
  <c r="B134" i="2"/>
  <c r="C134" i="2"/>
  <c r="D134" i="2"/>
  <c r="E134" i="2"/>
  <c r="F134" i="2"/>
  <c r="G134" i="2"/>
  <c r="H134" i="2"/>
  <c r="I134" i="2"/>
  <c r="J134" i="2"/>
  <c r="K134" i="2"/>
  <c r="L134" i="2"/>
  <c r="G52" i="5"/>
  <c r="B135" i="2"/>
  <c r="C135" i="2"/>
  <c r="D135" i="2"/>
  <c r="E135" i="2"/>
  <c r="F135" i="2"/>
  <c r="G135" i="2"/>
  <c r="H135" i="2"/>
  <c r="I135" i="2"/>
  <c r="J135" i="2"/>
  <c r="K135" i="2"/>
  <c r="L135" i="2"/>
  <c r="G53" i="5"/>
  <c r="B136" i="2"/>
  <c r="C136" i="2"/>
  <c r="D136" i="2"/>
  <c r="E136" i="2"/>
  <c r="F136" i="2"/>
  <c r="G136" i="2"/>
  <c r="H136" i="2"/>
  <c r="I136" i="2"/>
  <c r="J136" i="2"/>
  <c r="K136" i="2"/>
  <c r="L136" i="2"/>
  <c r="G54" i="5"/>
  <c r="B137" i="2"/>
  <c r="C137" i="2"/>
  <c r="D137" i="2"/>
  <c r="E137" i="2"/>
  <c r="F137" i="2"/>
  <c r="G137" i="2"/>
  <c r="H137" i="2"/>
  <c r="I137" i="2"/>
  <c r="J137" i="2"/>
  <c r="K137" i="2"/>
  <c r="L137" i="2"/>
  <c r="G55" i="5"/>
  <c r="B149" i="2"/>
  <c r="C149" i="2"/>
  <c r="D149" i="2"/>
  <c r="E149" i="2"/>
  <c r="F149" i="2"/>
  <c r="G149" i="2"/>
  <c r="H149" i="2"/>
  <c r="I149" i="2"/>
  <c r="J149" i="2"/>
  <c r="K149" i="2"/>
  <c r="L149" i="2"/>
  <c r="G67" i="5"/>
  <c r="B144" i="2"/>
  <c r="C144" i="2"/>
  <c r="D144" i="2"/>
  <c r="E144" i="2"/>
  <c r="F144" i="2"/>
  <c r="G144" i="2"/>
  <c r="H144" i="2"/>
  <c r="I144" i="2"/>
  <c r="J144" i="2"/>
  <c r="K144" i="2"/>
  <c r="L144" i="2"/>
  <c r="G62" i="5"/>
  <c r="G73" i="5"/>
  <c r="B26" i="2"/>
  <c r="C26" i="2"/>
  <c r="D26" i="2"/>
  <c r="E26" i="2"/>
  <c r="F26" i="2"/>
  <c r="F57" i="2"/>
  <c r="F88" i="2"/>
  <c r="F119" i="2"/>
  <c r="F150" i="2"/>
  <c r="F181" i="2"/>
  <c r="F212" i="2"/>
  <c r="F243" i="2"/>
  <c r="F274" i="2"/>
  <c r="F305" i="2"/>
  <c r="S57" i="2"/>
  <c r="B57" i="2"/>
  <c r="B88" i="2"/>
  <c r="B119" i="2"/>
  <c r="B150" i="2"/>
  <c r="B181" i="2"/>
  <c r="B212" i="2"/>
  <c r="B243" i="2"/>
  <c r="B274" i="2"/>
  <c r="B305" i="2"/>
  <c r="O57" i="2"/>
  <c r="C57" i="2"/>
  <c r="C119" i="2"/>
  <c r="C150" i="2"/>
  <c r="C181" i="2"/>
  <c r="C212" i="2"/>
  <c r="C243" i="2"/>
  <c r="C274" i="2"/>
  <c r="C305" i="2"/>
  <c r="P57" i="2"/>
  <c r="D57" i="2"/>
  <c r="D88" i="2"/>
  <c r="D119" i="2"/>
  <c r="D150" i="2"/>
  <c r="D181" i="2"/>
  <c r="D243" i="2"/>
  <c r="D274" i="2"/>
  <c r="D305" i="2"/>
  <c r="Q57" i="2"/>
  <c r="E57" i="2"/>
  <c r="E88" i="2"/>
  <c r="E119" i="2"/>
  <c r="E150" i="2"/>
  <c r="E181" i="2"/>
  <c r="E212" i="2"/>
  <c r="E243" i="2"/>
  <c r="E274" i="2"/>
  <c r="R57" i="2"/>
  <c r="G26" i="2"/>
  <c r="G57" i="2"/>
  <c r="G88" i="2"/>
  <c r="G119" i="2"/>
  <c r="G150" i="2"/>
  <c r="G181" i="2"/>
  <c r="G212" i="2"/>
  <c r="G243" i="2"/>
  <c r="G274" i="2"/>
  <c r="G305" i="2"/>
  <c r="T57" i="2"/>
  <c r="H26" i="2"/>
  <c r="H57" i="2"/>
  <c r="H88" i="2"/>
  <c r="H119" i="2"/>
  <c r="H150" i="2"/>
  <c r="H181" i="2"/>
  <c r="H212" i="2"/>
  <c r="H243" i="2"/>
  <c r="H305" i="2"/>
  <c r="U57" i="2"/>
  <c r="I26" i="2"/>
  <c r="I57" i="2"/>
  <c r="I88" i="2"/>
  <c r="I119" i="2"/>
  <c r="I150" i="2"/>
  <c r="I181" i="2"/>
  <c r="I212" i="2"/>
  <c r="I243" i="2"/>
  <c r="I274" i="2"/>
  <c r="I305" i="2"/>
  <c r="V57" i="2"/>
  <c r="J26" i="2"/>
  <c r="J57" i="2"/>
  <c r="J88" i="2"/>
  <c r="J119" i="2"/>
  <c r="J150" i="2"/>
  <c r="J181" i="2"/>
  <c r="J212" i="2"/>
  <c r="J243" i="2"/>
  <c r="J274" i="2"/>
  <c r="J305" i="2"/>
  <c r="W57" i="2"/>
  <c r="K26" i="2"/>
  <c r="K57" i="2"/>
  <c r="K88" i="2"/>
  <c r="K119" i="2"/>
  <c r="K150" i="2"/>
  <c r="K181" i="2"/>
  <c r="K212" i="2"/>
  <c r="K243" i="2"/>
  <c r="K274" i="2"/>
  <c r="K305" i="2"/>
  <c r="X57" i="2"/>
  <c r="Y57" i="2"/>
  <c r="B27" i="2"/>
  <c r="C27" i="2"/>
  <c r="D27" i="2"/>
  <c r="E27" i="2"/>
  <c r="F27" i="2"/>
  <c r="G27" i="2"/>
  <c r="H27" i="2"/>
  <c r="I27" i="2"/>
  <c r="J27" i="2"/>
  <c r="K27" i="2"/>
  <c r="L27" i="2"/>
  <c r="C69" i="5"/>
  <c r="B28" i="2"/>
  <c r="C28" i="2"/>
  <c r="D28" i="2"/>
  <c r="E28" i="2"/>
  <c r="F28" i="2"/>
  <c r="G28" i="2"/>
  <c r="H28" i="2"/>
  <c r="I28" i="2"/>
  <c r="J28" i="2"/>
  <c r="K28" i="2"/>
  <c r="L28" i="2"/>
  <c r="C70" i="5"/>
  <c r="B29" i="2"/>
  <c r="C29" i="2"/>
  <c r="D29" i="2"/>
  <c r="F29" i="2"/>
  <c r="G29" i="2"/>
  <c r="H29" i="2"/>
  <c r="J29" i="2"/>
  <c r="K29" i="2"/>
  <c r="L29" i="2"/>
  <c r="C71" i="5"/>
  <c r="B21" i="2"/>
  <c r="C21" i="2"/>
  <c r="D21" i="2"/>
  <c r="E21" i="2"/>
  <c r="F21" i="2"/>
  <c r="G21" i="2"/>
  <c r="H21" i="2"/>
  <c r="H21" i="6"/>
  <c r="I21" i="2"/>
  <c r="J21" i="2"/>
  <c r="K21" i="2"/>
  <c r="B22" i="2"/>
  <c r="C22" i="2"/>
  <c r="D22" i="2"/>
  <c r="E22" i="2"/>
  <c r="F22" i="2"/>
  <c r="F22" i="4"/>
  <c r="G22" i="2"/>
  <c r="H22" i="2"/>
  <c r="I22" i="2"/>
  <c r="J22" i="2"/>
  <c r="K22" i="2"/>
  <c r="B23" i="2"/>
  <c r="C23" i="2"/>
  <c r="E23" i="2"/>
  <c r="F23" i="2"/>
  <c r="G23" i="2"/>
  <c r="H23" i="2"/>
  <c r="I23" i="2"/>
  <c r="J23" i="2"/>
  <c r="K23" i="2"/>
  <c r="L23" i="2"/>
  <c r="C65" i="5"/>
  <c r="B54" i="2"/>
  <c r="C54" i="2"/>
  <c r="E54" i="2"/>
  <c r="F54" i="2"/>
  <c r="G54" i="2"/>
  <c r="H54" i="2"/>
  <c r="I54" i="2"/>
  <c r="J54" i="2"/>
  <c r="K54" i="2"/>
  <c r="L54" i="2"/>
  <c r="D65" i="5"/>
  <c r="B85" i="2"/>
  <c r="C85" i="2"/>
  <c r="E85" i="2"/>
  <c r="F85" i="2"/>
  <c r="G85" i="2"/>
  <c r="H85" i="2"/>
  <c r="I85" i="2"/>
  <c r="J85" i="2"/>
  <c r="K85" i="2"/>
  <c r="L85" i="2"/>
  <c r="E65" i="5"/>
  <c r="B116" i="2"/>
  <c r="C116" i="2"/>
  <c r="E116" i="2"/>
  <c r="F116" i="2"/>
  <c r="G116" i="2"/>
  <c r="H116" i="2"/>
  <c r="I116" i="2"/>
  <c r="J116" i="2"/>
  <c r="K116" i="2"/>
  <c r="L116" i="2"/>
  <c r="F65" i="5"/>
  <c r="B147" i="2"/>
  <c r="C147" i="2"/>
  <c r="E147" i="2"/>
  <c r="F147" i="2"/>
  <c r="G147" i="2"/>
  <c r="H147" i="2"/>
  <c r="I147" i="2"/>
  <c r="J147" i="2"/>
  <c r="K147" i="2"/>
  <c r="L147" i="2"/>
  <c r="G65" i="5"/>
  <c r="B178" i="2"/>
  <c r="C178" i="2"/>
  <c r="E178" i="2"/>
  <c r="F178" i="2"/>
  <c r="G178" i="2"/>
  <c r="H178" i="2"/>
  <c r="I178" i="2"/>
  <c r="J178" i="2"/>
  <c r="K178" i="2"/>
  <c r="L178" i="2"/>
  <c r="H65" i="5"/>
  <c r="B209" i="2"/>
  <c r="C209" i="2"/>
  <c r="E209" i="2"/>
  <c r="F209" i="2"/>
  <c r="G209" i="2"/>
  <c r="H209" i="2"/>
  <c r="I209" i="2"/>
  <c r="J209" i="2"/>
  <c r="K209" i="2"/>
  <c r="L209" i="2"/>
  <c r="I65" i="5"/>
  <c r="B240" i="2"/>
  <c r="C240" i="2"/>
  <c r="E240" i="2"/>
  <c r="F240" i="2"/>
  <c r="G240" i="2"/>
  <c r="H240" i="2"/>
  <c r="I240" i="2"/>
  <c r="J240" i="2"/>
  <c r="K240" i="2"/>
  <c r="L240" i="2"/>
  <c r="J65" i="5"/>
  <c r="B271" i="2"/>
  <c r="C271" i="2"/>
  <c r="E271" i="2"/>
  <c r="F271" i="2"/>
  <c r="G271" i="2"/>
  <c r="H271" i="2"/>
  <c r="I271" i="2"/>
  <c r="J271" i="2"/>
  <c r="K271" i="2"/>
  <c r="L271" i="2"/>
  <c r="K65" i="5"/>
  <c r="B302" i="2"/>
  <c r="C302" i="2"/>
  <c r="E302" i="2"/>
  <c r="F302" i="2"/>
  <c r="G302" i="2"/>
  <c r="H302" i="2"/>
  <c r="I302" i="2"/>
  <c r="J302" i="2"/>
  <c r="K302" i="2"/>
  <c r="L302" i="2"/>
  <c r="L65" i="5"/>
  <c r="M65" i="5"/>
  <c r="B24" i="2"/>
  <c r="C24" i="2"/>
  <c r="D24" i="2"/>
  <c r="E24" i="2"/>
  <c r="F24" i="2"/>
  <c r="G24" i="2"/>
  <c r="G4" i="2"/>
  <c r="G5" i="2"/>
  <c r="G6" i="2"/>
  <c r="G7" i="2"/>
  <c r="G9" i="2"/>
  <c r="G10" i="2"/>
  <c r="G11" i="2"/>
  <c r="G12" i="2"/>
  <c r="G13" i="2"/>
  <c r="G15" i="2"/>
  <c r="G16" i="2"/>
  <c r="G17" i="2"/>
  <c r="G18" i="2"/>
  <c r="G19" i="2"/>
  <c r="G20" i="2"/>
  <c r="G25" i="2"/>
  <c r="G30" i="2"/>
  <c r="H24" i="2"/>
  <c r="I24" i="2"/>
  <c r="J24" i="2"/>
  <c r="K24" i="2"/>
  <c r="B15" i="2"/>
  <c r="C15" i="2"/>
  <c r="D15" i="2"/>
  <c r="E15" i="2"/>
  <c r="F15" i="2"/>
  <c r="H15" i="2"/>
  <c r="I15" i="2"/>
  <c r="J15" i="2"/>
  <c r="K15" i="2"/>
  <c r="L15" i="2"/>
  <c r="C57" i="5"/>
  <c r="B46" i="2"/>
  <c r="C46" i="2"/>
  <c r="D46" i="2"/>
  <c r="E46" i="2"/>
  <c r="F46" i="2"/>
  <c r="G46" i="2"/>
  <c r="H46" i="2"/>
  <c r="I46" i="2"/>
  <c r="J46" i="2"/>
  <c r="K46" i="2"/>
  <c r="L46" i="2"/>
  <c r="D57" i="5"/>
  <c r="B77" i="2"/>
  <c r="C77" i="2"/>
  <c r="D77" i="2"/>
  <c r="E77" i="2"/>
  <c r="F77" i="2"/>
  <c r="G77" i="2"/>
  <c r="H77" i="2"/>
  <c r="I77" i="2"/>
  <c r="J77" i="2"/>
  <c r="K77" i="2"/>
  <c r="L77" i="2"/>
  <c r="E57" i="5"/>
  <c r="B108" i="2"/>
  <c r="C108" i="2"/>
  <c r="D108" i="2"/>
  <c r="E108" i="2"/>
  <c r="F108" i="2"/>
  <c r="G108" i="2"/>
  <c r="H108" i="2"/>
  <c r="I108" i="2"/>
  <c r="J108" i="2"/>
  <c r="K108" i="2"/>
  <c r="L108" i="2"/>
  <c r="F57" i="5"/>
  <c r="B139" i="2"/>
  <c r="C139" i="2"/>
  <c r="E139" i="2"/>
  <c r="F139" i="2"/>
  <c r="G139" i="2"/>
  <c r="H139" i="2"/>
  <c r="I139" i="2"/>
  <c r="J139" i="2"/>
  <c r="K139" i="2"/>
  <c r="L139" i="2"/>
  <c r="G57" i="5"/>
  <c r="B170" i="2"/>
  <c r="D170" i="2"/>
  <c r="E170" i="2"/>
  <c r="F170" i="2"/>
  <c r="G170" i="2"/>
  <c r="H170" i="2"/>
  <c r="I170" i="2"/>
  <c r="J170" i="2"/>
  <c r="K170" i="2"/>
  <c r="L170" i="2"/>
  <c r="H57" i="5"/>
  <c r="B201" i="2"/>
  <c r="C201" i="2"/>
  <c r="D201" i="2"/>
  <c r="E201" i="2"/>
  <c r="F201" i="2"/>
  <c r="G201" i="2"/>
  <c r="H201" i="2"/>
  <c r="I201" i="2"/>
  <c r="J201" i="2"/>
  <c r="K201" i="2"/>
  <c r="L201" i="2"/>
  <c r="I57" i="5"/>
  <c r="B232" i="2"/>
  <c r="C232" i="2"/>
  <c r="D232" i="2"/>
  <c r="E232" i="2"/>
  <c r="F232" i="2"/>
  <c r="G232" i="2"/>
  <c r="H232" i="2"/>
  <c r="I232" i="2"/>
  <c r="J232" i="2"/>
  <c r="K232" i="2"/>
  <c r="L232" i="2"/>
  <c r="J57" i="5"/>
  <c r="B263" i="2"/>
  <c r="C263" i="2"/>
  <c r="D263" i="2"/>
  <c r="E263" i="2"/>
  <c r="F263" i="2"/>
  <c r="G263" i="2"/>
  <c r="H263" i="2"/>
  <c r="I263" i="2"/>
  <c r="J263" i="2"/>
  <c r="K263" i="2"/>
  <c r="L263" i="2"/>
  <c r="K57" i="5"/>
  <c r="B294" i="2"/>
  <c r="C294" i="2"/>
  <c r="D294" i="2"/>
  <c r="E294" i="2"/>
  <c r="F294" i="2"/>
  <c r="G294" i="2"/>
  <c r="H294" i="2"/>
  <c r="I294" i="2"/>
  <c r="J294" i="2"/>
  <c r="K294" i="2"/>
  <c r="L294" i="2"/>
  <c r="L57" i="5"/>
  <c r="M57" i="5"/>
  <c r="E15" i="6"/>
  <c r="B16" i="2"/>
  <c r="C16" i="2"/>
  <c r="D16" i="2"/>
  <c r="E16" i="2"/>
  <c r="F16" i="2"/>
  <c r="H16" i="2"/>
  <c r="I16" i="2"/>
  <c r="J16" i="2"/>
  <c r="K16" i="2"/>
  <c r="L16" i="2"/>
  <c r="C58" i="5"/>
  <c r="B47" i="2"/>
  <c r="C47" i="2"/>
  <c r="D47" i="2"/>
  <c r="E47" i="2"/>
  <c r="F47" i="2"/>
  <c r="G47" i="2"/>
  <c r="H47" i="2"/>
  <c r="I47" i="2"/>
  <c r="J47" i="2"/>
  <c r="K47" i="2"/>
  <c r="L47" i="2"/>
  <c r="D58" i="5"/>
  <c r="B78" i="2"/>
  <c r="C78" i="2"/>
  <c r="D78" i="2"/>
  <c r="E78" i="2"/>
  <c r="F78" i="2"/>
  <c r="G78" i="2"/>
  <c r="H78" i="2"/>
  <c r="I78" i="2"/>
  <c r="J78" i="2"/>
  <c r="K78" i="2"/>
  <c r="L78" i="2"/>
  <c r="E58" i="5"/>
  <c r="B109" i="2"/>
  <c r="C109" i="2"/>
  <c r="D109" i="2"/>
  <c r="E109" i="2"/>
  <c r="F109" i="2"/>
  <c r="G109" i="2"/>
  <c r="H109" i="2"/>
  <c r="I109" i="2"/>
  <c r="J109" i="2"/>
  <c r="K109" i="2"/>
  <c r="L109" i="2"/>
  <c r="F58" i="5"/>
  <c r="B140" i="2"/>
  <c r="C140" i="2"/>
  <c r="D140" i="2"/>
  <c r="E140" i="2"/>
  <c r="F140" i="2"/>
  <c r="G140" i="2"/>
  <c r="H140" i="2"/>
  <c r="I140" i="2"/>
  <c r="J140" i="2"/>
  <c r="K140" i="2"/>
  <c r="L140" i="2"/>
  <c r="G58" i="5"/>
  <c r="B171" i="2"/>
  <c r="C171" i="2"/>
  <c r="D171" i="2"/>
  <c r="E171" i="2"/>
  <c r="F171" i="2"/>
  <c r="G171" i="2"/>
  <c r="H171" i="2"/>
  <c r="I171" i="2"/>
  <c r="J171" i="2"/>
  <c r="K171" i="2"/>
  <c r="L171" i="2"/>
  <c r="H58" i="5"/>
  <c r="B202" i="2"/>
  <c r="C202" i="2"/>
  <c r="D202" i="2"/>
  <c r="E202" i="2"/>
  <c r="F202" i="2"/>
  <c r="G202" i="2"/>
  <c r="H202" i="2"/>
  <c r="I202" i="2"/>
  <c r="J202" i="2"/>
  <c r="K202" i="2"/>
  <c r="L202" i="2"/>
  <c r="I58" i="5"/>
  <c r="B233" i="2"/>
  <c r="C233" i="2"/>
  <c r="D233" i="2"/>
  <c r="E233" i="2"/>
  <c r="F233" i="2"/>
  <c r="G233" i="2"/>
  <c r="H233" i="2"/>
  <c r="I233" i="2"/>
  <c r="J233" i="2"/>
  <c r="K233" i="2"/>
  <c r="L233" i="2"/>
  <c r="J58" i="5"/>
  <c r="B264" i="2"/>
  <c r="C264" i="2"/>
  <c r="D264" i="2"/>
  <c r="E264" i="2"/>
  <c r="F264" i="2"/>
  <c r="G264" i="2"/>
  <c r="H264" i="2"/>
  <c r="I264" i="2"/>
  <c r="J264" i="2"/>
  <c r="K264" i="2"/>
  <c r="L264" i="2"/>
  <c r="K58" i="5"/>
  <c r="B295" i="2"/>
  <c r="C295" i="2"/>
  <c r="D295" i="2"/>
  <c r="E295" i="2"/>
  <c r="F295" i="2"/>
  <c r="G295" i="2"/>
  <c r="H295" i="2"/>
  <c r="I295" i="2"/>
  <c r="J295" i="2"/>
  <c r="K295" i="2"/>
  <c r="L295" i="2"/>
  <c r="L58" i="5"/>
  <c r="M58" i="5"/>
  <c r="V16" i="2"/>
  <c r="B17" i="2"/>
  <c r="C17" i="2"/>
  <c r="D17" i="2"/>
  <c r="E17" i="2"/>
  <c r="F17" i="2"/>
  <c r="H17" i="2"/>
  <c r="I17" i="2"/>
  <c r="J17" i="2"/>
  <c r="K17" i="2"/>
  <c r="L17" i="2"/>
  <c r="C59" i="5"/>
  <c r="B48" i="2"/>
  <c r="C48" i="2"/>
  <c r="D48" i="2"/>
  <c r="E48" i="2"/>
  <c r="F48" i="2"/>
  <c r="G48" i="2"/>
  <c r="H48" i="2"/>
  <c r="I48" i="2"/>
  <c r="J48" i="2"/>
  <c r="K48" i="2"/>
  <c r="L48" i="2"/>
  <c r="D59" i="5"/>
  <c r="B79" i="2"/>
  <c r="C79" i="2"/>
  <c r="D79" i="2"/>
  <c r="E79" i="2"/>
  <c r="F79" i="2"/>
  <c r="G79" i="2"/>
  <c r="H79" i="2"/>
  <c r="I79" i="2"/>
  <c r="J79" i="2"/>
  <c r="K79" i="2"/>
  <c r="L79" i="2"/>
  <c r="E59" i="5"/>
  <c r="B110" i="2"/>
  <c r="C110" i="2"/>
  <c r="D110" i="2"/>
  <c r="E110" i="2"/>
  <c r="F110" i="2"/>
  <c r="H110" i="2"/>
  <c r="I110" i="2"/>
  <c r="J110" i="2"/>
  <c r="K110" i="2"/>
  <c r="L110" i="2"/>
  <c r="F59" i="5"/>
  <c r="B141" i="2"/>
  <c r="D141" i="2"/>
  <c r="E141" i="2"/>
  <c r="F141" i="2"/>
  <c r="G141" i="2"/>
  <c r="H141" i="2"/>
  <c r="I141" i="2"/>
  <c r="J141" i="2"/>
  <c r="K141" i="2"/>
  <c r="L141" i="2"/>
  <c r="G59" i="5"/>
  <c r="B172" i="2"/>
  <c r="C172" i="2"/>
  <c r="D172" i="2"/>
  <c r="E172" i="2"/>
  <c r="F172" i="2"/>
  <c r="G172" i="2"/>
  <c r="H172" i="2"/>
  <c r="I172" i="2"/>
  <c r="J172" i="2"/>
  <c r="K172" i="2"/>
  <c r="L172" i="2"/>
  <c r="H59" i="5"/>
  <c r="B203" i="2"/>
  <c r="C203" i="2"/>
  <c r="D203" i="2"/>
  <c r="E203" i="2"/>
  <c r="F203" i="2"/>
  <c r="G203" i="2"/>
  <c r="I203" i="2"/>
  <c r="J203" i="2"/>
  <c r="K203" i="2"/>
  <c r="L203" i="2"/>
  <c r="I59" i="5"/>
  <c r="B234" i="2"/>
  <c r="C234" i="2"/>
  <c r="D234" i="2"/>
  <c r="E234" i="2"/>
  <c r="F234" i="2"/>
  <c r="G234" i="2"/>
  <c r="H234" i="2"/>
  <c r="I234" i="2"/>
  <c r="J234" i="2"/>
  <c r="K234" i="2"/>
  <c r="L234" i="2"/>
  <c r="J59" i="5"/>
  <c r="B265" i="2"/>
  <c r="C265" i="2"/>
  <c r="D265" i="2"/>
  <c r="E265" i="2"/>
  <c r="F265" i="2"/>
  <c r="G265" i="2"/>
  <c r="H265" i="2"/>
  <c r="I265" i="2"/>
  <c r="J265" i="2"/>
  <c r="K265" i="2"/>
  <c r="L265" i="2"/>
  <c r="K59" i="5"/>
  <c r="B296" i="2"/>
  <c r="C296" i="2"/>
  <c r="D296" i="2"/>
  <c r="E296" i="2"/>
  <c r="F296" i="2"/>
  <c r="G296" i="2"/>
  <c r="H296" i="2"/>
  <c r="I296" i="2"/>
  <c r="J296" i="2"/>
  <c r="K296" i="2"/>
  <c r="L296" i="2"/>
  <c r="L59" i="5"/>
  <c r="M59" i="5"/>
  <c r="R17" i="2"/>
  <c r="B18" i="2"/>
  <c r="C18" i="2"/>
  <c r="D18" i="2"/>
  <c r="E18" i="2"/>
  <c r="F18" i="2"/>
  <c r="H18" i="2"/>
  <c r="I18" i="2"/>
  <c r="J18" i="2"/>
  <c r="K18" i="2"/>
  <c r="L18" i="2"/>
  <c r="C60" i="5"/>
  <c r="B49" i="2"/>
  <c r="C49" i="2"/>
  <c r="D49" i="2"/>
  <c r="E49" i="2"/>
  <c r="F49" i="2"/>
  <c r="G49" i="2"/>
  <c r="H49" i="2"/>
  <c r="I49" i="2"/>
  <c r="J49" i="2"/>
  <c r="K49" i="2"/>
  <c r="L49" i="2"/>
  <c r="D60" i="5"/>
  <c r="B80" i="2"/>
  <c r="C80" i="2"/>
  <c r="D80" i="2"/>
  <c r="E80" i="2"/>
  <c r="F80" i="2"/>
  <c r="G80" i="2"/>
  <c r="H80" i="2"/>
  <c r="I80" i="2"/>
  <c r="J80" i="2"/>
  <c r="K80" i="2"/>
  <c r="L80" i="2"/>
  <c r="E60" i="5"/>
  <c r="B111" i="2"/>
  <c r="C111" i="2"/>
  <c r="D111" i="2"/>
  <c r="E111" i="2"/>
  <c r="F111" i="2"/>
  <c r="G111" i="2"/>
  <c r="H111" i="2"/>
  <c r="I111" i="2"/>
  <c r="J111" i="2"/>
  <c r="K111" i="2"/>
  <c r="L111" i="2"/>
  <c r="F60" i="5"/>
  <c r="B142" i="2"/>
  <c r="C142" i="2"/>
  <c r="D142" i="2"/>
  <c r="E142" i="2"/>
  <c r="F142" i="2"/>
  <c r="G142" i="2"/>
  <c r="H142" i="2"/>
  <c r="I142" i="2"/>
  <c r="J142" i="2"/>
  <c r="K142" i="2"/>
  <c r="L142" i="2"/>
  <c r="G60" i="5"/>
  <c r="B173" i="2"/>
  <c r="C173" i="2"/>
  <c r="D173" i="2"/>
  <c r="E173" i="2"/>
  <c r="F173" i="2"/>
  <c r="G173" i="2"/>
  <c r="H173" i="2"/>
  <c r="I173" i="2"/>
  <c r="J173" i="2"/>
  <c r="K173" i="2"/>
  <c r="L173" i="2"/>
  <c r="H60" i="5"/>
  <c r="B204" i="2"/>
  <c r="C204" i="2"/>
  <c r="D204" i="2"/>
  <c r="E204" i="2"/>
  <c r="F204" i="2"/>
  <c r="G204" i="2"/>
  <c r="H204" i="2"/>
  <c r="I204" i="2"/>
  <c r="J204" i="2"/>
  <c r="K204" i="2"/>
  <c r="L204" i="2"/>
  <c r="I60" i="5"/>
  <c r="B235" i="2"/>
  <c r="C235" i="2"/>
  <c r="D235" i="2"/>
  <c r="E235" i="2"/>
  <c r="F235" i="2"/>
  <c r="G235" i="2"/>
  <c r="H235" i="2"/>
  <c r="I235" i="2"/>
  <c r="J235" i="2"/>
  <c r="K235" i="2"/>
  <c r="L235" i="2"/>
  <c r="J60" i="5"/>
  <c r="B266" i="2"/>
  <c r="C266" i="2"/>
  <c r="D266" i="2"/>
  <c r="E266" i="2"/>
  <c r="F266" i="2"/>
  <c r="G266" i="2"/>
  <c r="H266" i="2"/>
  <c r="I266" i="2"/>
  <c r="J266" i="2"/>
  <c r="K266" i="2"/>
  <c r="L266" i="2"/>
  <c r="K60" i="5"/>
  <c r="B297" i="2"/>
  <c r="C297" i="2"/>
  <c r="D297" i="2"/>
  <c r="E297" i="2"/>
  <c r="F297" i="2"/>
  <c r="G297" i="2"/>
  <c r="H297" i="2"/>
  <c r="I297" i="2"/>
  <c r="J297" i="2"/>
  <c r="K297" i="2"/>
  <c r="L297" i="2"/>
  <c r="L60" i="5"/>
  <c r="M60" i="5"/>
  <c r="V18" i="2"/>
  <c r="B19" i="2"/>
  <c r="C19" i="2"/>
  <c r="D19" i="2"/>
  <c r="E19" i="2"/>
  <c r="F19" i="2"/>
  <c r="H19" i="2"/>
  <c r="I19" i="2"/>
  <c r="J19" i="2"/>
  <c r="K19" i="2"/>
  <c r="L19" i="2"/>
  <c r="C61" i="5"/>
  <c r="B50" i="2"/>
  <c r="D50" i="2"/>
  <c r="E50" i="2"/>
  <c r="F50" i="2"/>
  <c r="G50" i="2"/>
  <c r="H50" i="2"/>
  <c r="I50" i="2"/>
  <c r="J50" i="2"/>
  <c r="K50" i="2"/>
  <c r="L50" i="2"/>
  <c r="D61" i="5"/>
  <c r="B81" i="2"/>
  <c r="C81" i="2"/>
  <c r="D81" i="2"/>
  <c r="E81" i="2"/>
  <c r="F81" i="2"/>
  <c r="G81" i="2"/>
  <c r="H81" i="2"/>
  <c r="I81" i="2"/>
  <c r="J81" i="2"/>
  <c r="K81" i="2"/>
  <c r="L81" i="2"/>
  <c r="E61" i="5"/>
  <c r="B112" i="2"/>
  <c r="C112" i="2"/>
  <c r="D112" i="2"/>
  <c r="E112" i="2"/>
  <c r="F112" i="2"/>
  <c r="G112" i="2"/>
  <c r="H112" i="2"/>
  <c r="I112" i="2"/>
  <c r="J112" i="2"/>
  <c r="K112" i="2"/>
  <c r="L112" i="2"/>
  <c r="F61" i="5"/>
  <c r="B143" i="2"/>
  <c r="C143" i="2"/>
  <c r="D143" i="2"/>
  <c r="E143" i="2"/>
  <c r="G143" i="2"/>
  <c r="H143" i="2"/>
  <c r="I143" i="2"/>
  <c r="J143" i="2"/>
  <c r="K143" i="2"/>
  <c r="L143" i="2"/>
  <c r="G61" i="5"/>
  <c r="B174" i="2"/>
  <c r="C174" i="2"/>
  <c r="D174" i="2"/>
  <c r="E174" i="2"/>
  <c r="F174" i="2"/>
  <c r="G174" i="2"/>
  <c r="H174" i="2"/>
  <c r="I174" i="2"/>
  <c r="J174" i="2"/>
  <c r="K174" i="2"/>
  <c r="L174" i="2"/>
  <c r="H61" i="5"/>
  <c r="B205" i="2"/>
  <c r="C205" i="2"/>
  <c r="D205" i="2"/>
  <c r="F205" i="2"/>
  <c r="G205" i="2"/>
  <c r="H205" i="2"/>
  <c r="I205" i="2"/>
  <c r="K205" i="2"/>
  <c r="L205" i="2"/>
  <c r="I61" i="5"/>
  <c r="B236" i="2"/>
  <c r="C236" i="2"/>
  <c r="D236" i="2"/>
  <c r="E236" i="2"/>
  <c r="F236" i="2"/>
  <c r="G236" i="2"/>
  <c r="H236" i="2"/>
  <c r="I236" i="2"/>
  <c r="J236" i="2"/>
  <c r="K236" i="2"/>
  <c r="L236" i="2"/>
  <c r="J61" i="5"/>
  <c r="B267" i="2"/>
  <c r="C267" i="2"/>
  <c r="D267" i="2"/>
  <c r="E267" i="2"/>
  <c r="F267" i="2"/>
  <c r="H267" i="2"/>
  <c r="I267" i="2"/>
  <c r="J267" i="2"/>
  <c r="K267" i="2"/>
  <c r="L267" i="2"/>
  <c r="K61" i="5"/>
  <c r="B298" i="2"/>
  <c r="C298" i="2"/>
  <c r="D298" i="2"/>
  <c r="E298" i="2"/>
  <c r="F298" i="2"/>
  <c r="G298" i="2"/>
  <c r="H298" i="2"/>
  <c r="I298" i="2"/>
  <c r="J298" i="2"/>
  <c r="K298" i="2"/>
  <c r="L298" i="2"/>
  <c r="L61" i="5"/>
  <c r="M61" i="5"/>
  <c r="E19" i="6"/>
  <c r="B6" i="2"/>
  <c r="C6" i="2"/>
  <c r="D6" i="2"/>
  <c r="E6" i="2"/>
  <c r="F6" i="2"/>
  <c r="H6" i="2"/>
  <c r="I6" i="2"/>
  <c r="J6" i="2"/>
  <c r="L6" i="2"/>
  <c r="C48" i="5"/>
  <c r="B37" i="2"/>
  <c r="C37" i="2"/>
  <c r="D37" i="2"/>
  <c r="E37" i="2"/>
  <c r="F37" i="2"/>
  <c r="G37" i="2"/>
  <c r="H37" i="2"/>
  <c r="I37" i="2"/>
  <c r="J37" i="2"/>
  <c r="K37" i="2"/>
  <c r="L37" i="2"/>
  <c r="D48" i="5"/>
  <c r="B68" i="2"/>
  <c r="C68" i="2"/>
  <c r="D68" i="2"/>
  <c r="E68" i="2"/>
  <c r="F68" i="2"/>
  <c r="G68" i="2"/>
  <c r="H68" i="2"/>
  <c r="I68" i="2"/>
  <c r="J68" i="2"/>
  <c r="K68" i="2"/>
  <c r="L68" i="2"/>
  <c r="E48" i="5"/>
  <c r="B99" i="2"/>
  <c r="D99" i="2"/>
  <c r="E99" i="2"/>
  <c r="F99" i="2"/>
  <c r="G99" i="2"/>
  <c r="H99" i="2"/>
  <c r="I99" i="2"/>
  <c r="J99" i="2"/>
  <c r="K99" i="2"/>
  <c r="L99" i="2"/>
  <c r="F48" i="5"/>
  <c r="B130" i="2"/>
  <c r="C130" i="2"/>
  <c r="D130" i="2"/>
  <c r="E130" i="2"/>
  <c r="F130" i="2"/>
  <c r="G130" i="2"/>
  <c r="H130" i="2"/>
  <c r="I130" i="2"/>
  <c r="J130" i="2"/>
  <c r="K130" i="2"/>
  <c r="L130" i="2"/>
  <c r="G48" i="5"/>
  <c r="B161" i="2"/>
  <c r="C161" i="2"/>
  <c r="D161" i="2"/>
  <c r="E161" i="2"/>
  <c r="F161" i="2"/>
  <c r="G161" i="2"/>
  <c r="I161" i="2"/>
  <c r="K161" i="2"/>
  <c r="L161" i="2"/>
  <c r="H48" i="5"/>
  <c r="B192" i="2"/>
  <c r="C192" i="2"/>
  <c r="D192" i="2"/>
  <c r="E192" i="2"/>
  <c r="F192" i="2"/>
  <c r="G192" i="2"/>
  <c r="H192" i="2"/>
  <c r="I192" i="2"/>
  <c r="J192" i="2"/>
  <c r="K192" i="2"/>
  <c r="L192" i="2"/>
  <c r="I48" i="5"/>
  <c r="B223" i="2"/>
  <c r="C223" i="2"/>
  <c r="E223" i="2"/>
  <c r="F223" i="2"/>
  <c r="G223" i="2"/>
  <c r="H223" i="2"/>
  <c r="I223" i="2"/>
  <c r="J223" i="2"/>
  <c r="K223" i="2"/>
  <c r="L223" i="2"/>
  <c r="J48" i="5"/>
  <c r="B254" i="2"/>
  <c r="C254" i="2"/>
  <c r="D254" i="2"/>
  <c r="E254" i="2"/>
  <c r="F254" i="2"/>
  <c r="G254" i="2"/>
  <c r="H254" i="2"/>
  <c r="J254" i="2"/>
  <c r="K254" i="2"/>
  <c r="L254" i="2"/>
  <c r="K48" i="5"/>
  <c r="B285" i="2"/>
  <c r="C285" i="2"/>
  <c r="D285" i="2"/>
  <c r="E285" i="2"/>
  <c r="F285" i="2"/>
  <c r="G285" i="2"/>
  <c r="H285" i="2"/>
  <c r="I285" i="2"/>
  <c r="J285" i="2"/>
  <c r="K285" i="2"/>
  <c r="L285" i="2"/>
  <c r="L48" i="5"/>
  <c r="M48" i="5"/>
  <c r="I4" i="2"/>
  <c r="I5" i="2"/>
  <c r="I7" i="2"/>
  <c r="I9" i="2"/>
  <c r="I10" i="2"/>
  <c r="I11" i="2"/>
  <c r="I12" i="2"/>
  <c r="I13" i="2"/>
  <c r="I25" i="2"/>
  <c r="I30" i="2"/>
  <c r="L26" i="2"/>
  <c r="C68" i="5"/>
  <c r="L21" i="2"/>
  <c r="C63" i="5"/>
  <c r="L22" i="2"/>
  <c r="C64" i="5"/>
  <c r="L24" i="2"/>
  <c r="C66" i="5"/>
  <c r="C74" i="5"/>
  <c r="L57" i="2"/>
  <c r="D68" i="5"/>
  <c r="B58" i="2"/>
  <c r="C58" i="2"/>
  <c r="D58" i="2"/>
  <c r="E58" i="2"/>
  <c r="F58" i="2"/>
  <c r="G58" i="2"/>
  <c r="H58" i="2"/>
  <c r="I58" i="2"/>
  <c r="J58" i="2"/>
  <c r="K58" i="2"/>
  <c r="L58" i="2"/>
  <c r="D69" i="5"/>
  <c r="B59" i="2"/>
  <c r="C59" i="2"/>
  <c r="D59" i="2"/>
  <c r="E59" i="2"/>
  <c r="F59" i="2"/>
  <c r="G59" i="2"/>
  <c r="H59" i="2"/>
  <c r="I59" i="2"/>
  <c r="J59" i="2"/>
  <c r="K59" i="2"/>
  <c r="L59" i="2"/>
  <c r="D70" i="5"/>
  <c r="B60" i="2"/>
  <c r="C60" i="2"/>
  <c r="D60" i="2"/>
  <c r="E60" i="2"/>
  <c r="F60" i="2"/>
  <c r="G60" i="2"/>
  <c r="H60" i="2"/>
  <c r="I60" i="2"/>
  <c r="J60" i="2"/>
  <c r="K60" i="2"/>
  <c r="L60" i="2"/>
  <c r="D71" i="5"/>
  <c r="B52" i="2"/>
  <c r="C52" i="2"/>
  <c r="D52" i="2"/>
  <c r="E52" i="2"/>
  <c r="F52" i="2"/>
  <c r="G52" i="2"/>
  <c r="H52" i="2"/>
  <c r="I52" i="2"/>
  <c r="J52" i="2"/>
  <c r="K52" i="2"/>
  <c r="L52" i="2"/>
  <c r="D63" i="5"/>
  <c r="B53" i="2"/>
  <c r="C53" i="2"/>
  <c r="D53" i="2"/>
  <c r="E53" i="2"/>
  <c r="F53" i="2"/>
  <c r="G53" i="2"/>
  <c r="H53" i="2"/>
  <c r="I53" i="2"/>
  <c r="J53" i="2"/>
  <c r="K53" i="2"/>
  <c r="L53" i="2"/>
  <c r="D64" i="5"/>
  <c r="B55" i="2"/>
  <c r="C55" i="2"/>
  <c r="D55" i="2"/>
  <c r="E55" i="2"/>
  <c r="F55" i="2"/>
  <c r="G55" i="2"/>
  <c r="H55" i="2"/>
  <c r="I55" i="2"/>
  <c r="J55" i="2"/>
  <c r="K55" i="2"/>
  <c r="L55" i="2"/>
  <c r="D66" i="5"/>
  <c r="D74" i="5"/>
  <c r="L88" i="2"/>
  <c r="E68" i="5"/>
  <c r="B89" i="2"/>
  <c r="C89" i="2"/>
  <c r="D89" i="2"/>
  <c r="E89" i="2"/>
  <c r="F89" i="2"/>
  <c r="G89" i="2"/>
  <c r="I89" i="2"/>
  <c r="J89" i="2"/>
  <c r="K89" i="2"/>
  <c r="L89" i="2"/>
  <c r="E69" i="5"/>
  <c r="B90" i="2"/>
  <c r="C90" i="2"/>
  <c r="D90" i="2"/>
  <c r="E90" i="2"/>
  <c r="F90" i="2"/>
  <c r="G90" i="2"/>
  <c r="H90" i="2"/>
  <c r="I90" i="2"/>
  <c r="J90" i="2"/>
  <c r="K90" i="2"/>
  <c r="L90" i="2"/>
  <c r="E70" i="5"/>
  <c r="B91" i="2"/>
  <c r="C91" i="2"/>
  <c r="D91" i="2"/>
  <c r="E91" i="2"/>
  <c r="F91" i="2"/>
  <c r="G91" i="2"/>
  <c r="H91" i="2"/>
  <c r="I91" i="2"/>
  <c r="J91" i="2"/>
  <c r="K91" i="2"/>
  <c r="L91" i="2"/>
  <c r="E71" i="5"/>
  <c r="B83" i="2"/>
  <c r="C83" i="2"/>
  <c r="D83" i="2"/>
  <c r="E83" i="2"/>
  <c r="F83" i="2"/>
  <c r="G83" i="2"/>
  <c r="H83" i="2"/>
  <c r="I83" i="2"/>
  <c r="J83" i="2"/>
  <c r="K83" i="2"/>
  <c r="L83" i="2"/>
  <c r="E63" i="5"/>
  <c r="B84" i="2"/>
  <c r="C84" i="2"/>
  <c r="D84" i="2"/>
  <c r="E84" i="2"/>
  <c r="F84" i="2"/>
  <c r="G84" i="2"/>
  <c r="H84" i="2"/>
  <c r="I84" i="2"/>
  <c r="J84" i="2"/>
  <c r="K84" i="2"/>
  <c r="L84" i="2"/>
  <c r="E64" i="5"/>
  <c r="B86" i="2"/>
  <c r="C86" i="2"/>
  <c r="D86" i="2"/>
  <c r="E86" i="2"/>
  <c r="F86" i="2"/>
  <c r="G86" i="2"/>
  <c r="H86" i="2"/>
  <c r="I86" i="2"/>
  <c r="J86" i="2"/>
  <c r="K86" i="2"/>
  <c r="L86" i="2"/>
  <c r="E66" i="5"/>
  <c r="E74" i="5"/>
  <c r="L119" i="2"/>
  <c r="F68" i="5"/>
  <c r="B120" i="2"/>
  <c r="C120" i="2"/>
  <c r="D120" i="2"/>
  <c r="E120" i="2"/>
  <c r="F120" i="2"/>
  <c r="G120" i="2"/>
  <c r="H120" i="2"/>
  <c r="I120" i="2"/>
  <c r="J120" i="2"/>
  <c r="K120" i="2"/>
  <c r="L120" i="2"/>
  <c r="F69" i="5"/>
  <c r="B121" i="2"/>
  <c r="C121" i="2"/>
  <c r="D121" i="2"/>
  <c r="E121" i="2"/>
  <c r="F121" i="2"/>
  <c r="G121" i="2"/>
  <c r="H121" i="2"/>
  <c r="I121" i="2"/>
  <c r="J121" i="2"/>
  <c r="K121" i="2"/>
  <c r="L121" i="2"/>
  <c r="F70" i="5"/>
  <c r="B122" i="2"/>
  <c r="C122" i="2"/>
  <c r="D122" i="2"/>
  <c r="E122" i="2"/>
  <c r="F122" i="2"/>
  <c r="G122" i="2"/>
  <c r="H122" i="2"/>
  <c r="I122" i="2"/>
  <c r="J122" i="2"/>
  <c r="K122" i="2"/>
  <c r="L122" i="2"/>
  <c r="F71" i="5"/>
  <c r="B114" i="2"/>
  <c r="C114" i="2"/>
  <c r="D114" i="2"/>
  <c r="E114" i="2"/>
  <c r="F114" i="2"/>
  <c r="G114" i="2"/>
  <c r="H114" i="2"/>
  <c r="I114" i="2"/>
  <c r="J114" i="2"/>
  <c r="K114" i="2"/>
  <c r="L114" i="2"/>
  <c r="F63" i="5"/>
  <c r="B115" i="2"/>
  <c r="C115" i="2"/>
  <c r="D115" i="2"/>
  <c r="E115" i="2"/>
  <c r="F115" i="2"/>
  <c r="G115" i="2"/>
  <c r="H115" i="2"/>
  <c r="I115" i="2"/>
  <c r="J115" i="2"/>
  <c r="K115" i="2"/>
  <c r="L115" i="2"/>
  <c r="F64" i="5"/>
  <c r="B117" i="2"/>
  <c r="C117" i="2"/>
  <c r="D117" i="2"/>
  <c r="E117" i="2"/>
  <c r="F117" i="2"/>
  <c r="G117" i="2"/>
  <c r="H117" i="2"/>
  <c r="I117" i="2"/>
  <c r="J117" i="2"/>
  <c r="K117" i="2"/>
  <c r="L117" i="2"/>
  <c r="F66" i="5"/>
  <c r="F74" i="5"/>
  <c r="L150" i="2"/>
  <c r="G68" i="5"/>
  <c r="B151" i="2"/>
  <c r="C151" i="2"/>
  <c r="D151" i="2"/>
  <c r="E151" i="2"/>
  <c r="F151" i="2"/>
  <c r="G151" i="2"/>
  <c r="H151" i="2"/>
  <c r="I151" i="2"/>
  <c r="J151" i="2"/>
  <c r="K151" i="2"/>
  <c r="L151" i="2"/>
  <c r="G69" i="5"/>
  <c r="B152" i="2"/>
  <c r="C152" i="2"/>
  <c r="D152" i="2"/>
  <c r="E152" i="2"/>
  <c r="F152" i="2"/>
  <c r="G152" i="2"/>
  <c r="H152" i="2"/>
  <c r="I152" i="2"/>
  <c r="J152" i="2"/>
  <c r="K152" i="2"/>
  <c r="L152" i="2"/>
  <c r="G70" i="5"/>
  <c r="B153" i="2"/>
  <c r="C153" i="2"/>
  <c r="D153" i="2"/>
  <c r="E153" i="2"/>
  <c r="F153" i="2"/>
  <c r="G153" i="2"/>
  <c r="H153" i="2"/>
  <c r="I153" i="2"/>
  <c r="J153" i="2"/>
  <c r="K153" i="2"/>
  <c r="L153" i="2"/>
  <c r="G71" i="5"/>
  <c r="B145" i="2"/>
  <c r="C145" i="2"/>
  <c r="D145" i="2"/>
  <c r="E145" i="2"/>
  <c r="F145" i="2"/>
  <c r="G145" i="2"/>
  <c r="H145" i="2"/>
  <c r="I145" i="2"/>
  <c r="J145" i="2"/>
  <c r="K145" i="2"/>
  <c r="L145" i="2"/>
  <c r="G63" i="5"/>
  <c r="B146" i="2"/>
  <c r="C146" i="2"/>
  <c r="D146" i="2"/>
  <c r="E146" i="2"/>
  <c r="F146" i="2"/>
  <c r="G146" i="2"/>
  <c r="H146" i="2"/>
  <c r="I146" i="2"/>
  <c r="J146" i="2"/>
  <c r="K146" i="2"/>
  <c r="L146" i="2"/>
  <c r="G64" i="5"/>
  <c r="B148" i="2"/>
  <c r="C148" i="2"/>
  <c r="D148" i="2"/>
  <c r="E148" i="2"/>
  <c r="F148" i="2"/>
  <c r="G148" i="2"/>
  <c r="H148" i="2"/>
  <c r="I148" i="2"/>
  <c r="J148" i="2"/>
  <c r="K148" i="2"/>
  <c r="L148" i="2"/>
  <c r="G66" i="5"/>
  <c r="G74" i="5"/>
  <c r="L181" i="2"/>
  <c r="H68" i="5"/>
  <c r="B182" i="2"/>
  <c r="C182" i="2"/>
  <c r="D182" i="2"/>
  <c r="E182" i="2"/>
  <c r="F182" i="2"/>
  <c r="G182" i="2"/>
  <c r="H182" i="2"/>
  <c r="I182" i="2"/>
  <c r="J182" i="2"/>
  <c r="K182" i="2"/>
  <c r="L182" i="2"/>
  <c r="H69" i="5"/>
  <c r="B183" i="2"/>
  <c r="C183" i="2"/>
  <c r="D183" i="2"/>
  <c r="E183" i="2"/>
  <c r="F183" i="2"/>
  <c r="G183" i="2"/>
  <c r="H183" i="2"/>
  <c r="J183" i="2"/>
  <c r="K183" i="2"/>
  <c r="L183" i="2"/>
  <c r="H70" i="5"/>
  <c r="B184" i="2"/>
  <c r="C184" i="2"/>
  <c r="D184" i="2"/>
  <c r="E184" i="2"/>
  <c r="F184" i="2"/>
  <c r="G184" i="2"/>
  <c r="H184" i="2"/>
  <c r="I184" i="2"/>
  <c r="J184" i="2"/>
  <c r="K184" i="2"/>
  <c r="L184" i="2"/>
  <c r="H71" i="5"/>
  <c r="B176" i="2"/>
  <c r="C176" i="2"/>
  <c r="D176" i="2"/>
  <c r="E176" i="2"/>
  <c r="F176" i="2"/>
  <c r="G176" i="2"/>
  <c r="H176" i="2"/>
  <c r="I176" i="2"/>
  <c r="J176" i="2"/>
  <c r="K176" i="2"/>
  <c r="L176" i="2"/>
  <c r="H63" i="5"/>
  <c r="B177" i="2"/>
  <c r="C177" i="2"/>
  <c r="D177" i="2"/>
  <c r="E177" i="2"/>
  <c r="F177" i="2"/>
  <c r="G177" i="2"/>
  <c r="H177" i="2"/>
  <c r="I177" i="2"/>
  <c r="J177" i="2"/>
  <c r="K177" i="2"/>
  <c r="L177" i="2"/>
  <c r="H64" i="5"/>
  <c r="B179" i="2"/>
  <c r="D179" i="2"/>
  <c r="E179" i="2"/>
  <c r="F179" i="2"/>
  <c r="G179" i="2"/>
  <c r="H179" i="2"/>
  <c r="I179" i="2"/>
  <c r="J179" i="2"/>
  <c r="K179" i="2"/>
  <c r="L179" i="2"/>
  <c r="H66" i="5"/>
  <c r="H74" i="5"/>
  <c r="I74" i="5"/>
  <c r="J74" i="5"/>
  <c r="K74" i="5"/>
  <c r="L74" i="5"/>
  <c r="I7" i="5"/>
  <c r="E2" i="5"/>
  <c r="I8" i="5"/>
  <c r="I9" i="5"/>
  <c r="B7" i="2"/>
  <c r="C7" i="2"/>
  <c r="D7" i="2"/>
  <c r="D38" i="2"/>
  <c r="D69" i="2"/>
  <c r="D100" i="2"/>
  <c r="D162" i="2"/>
  <c r="D193" i="2"/>
  <c r="D224" i="2"/>
  <c r="D255" i="2"/>
  <c r="D286" i="2"/>
  <c r="Q38" i="2"/>
  <c r="B38" i="2"/>
  <c r="B69" i="2"/>
  <c r="B100" i="2"/>
  <c r="B162" i="2"/>
  <c r="B193" i="2"/>
  <c r="B224" i="2"/>
  <c r="B255" i="2"/>
  <c r="B286" i="2"/>
  <c r="O38" i="2"/>
  <c r="C38" i="2"/>
  <c r="C69" i="2"/>
  <c r="C100" i="2"/>
  <c r="C162" i="2"/>
  <c r="C193" i="2"/>
  <c r="C224" i="2"/>
  <c r="C255" i="2"/>
  <c r="P38" i="2"/>
  <c r="E7" i="2"/>
  <c r="E38" i="2"/>
  <c r="E69" i="2"/>
  <c r="E100" i="2"/>
  <c r="E162" i="2"/>
  <c r="E193" i="2"/>
  <c r="E224" i="2"/>
  <c r="E255" i="2"/>
  <c r="E286" i="2"/>
  <c r="R38" i="2"/>
  <c r="F7" i="2"/>
  <c r="F38" i="2"/>
  <c r="F69" i="2"/>
  <c r="F100" i="2"/>
  <c r="F162" i="2"/>
  <c r="F193" i="2"/>
  <c r="F224" i="2"/>
  <c r="F255" i="2"/>
  <c r="S38" i="2"/>
  <c r="G38" i="2"/>
  <c r="G69" i="2"/>
  <c r="G100" i="2"/>
  <c r="G162" i="2"/>
  <c r="G193" i="2"/>
  <c r="G255" i="2"/>
  <c r="G286" i="2"/>
  <c r="T38" i="2"/>
  <c r="H7" i="2"/>
  <c r="H38" i="2"/>
  <c r="H100" i="2"/>
  <c r="H162" i="2"/>
  <c r="H193" i="2"/>
  <c r="H224" i="2"/>
  <c r="H255" i="2"/>
  <c r="H286" i="2"/>
  <c r="U38" i="2"/>
  <c r="I38" i="2"/>
  <c r="I69" i="2"/>
  <c r="I100" i="2"/>
  <c r="I162" i="2"/>
  <c r="I193" i="2"/>
  <c r="I224" i="2"/>
  <c r="I255" i="2"/>
  <c r="I286" i="2"/>
  <c r="V38" i="2"/>
  <c r="J7" i="2"/>
  <c r="J38" i="2"/>
  <c r="J69" i="2"/>
  <c r="J100" i="2"/>
  <c r="J162" i="2"/>
  <c r="J193" i="2"/>
  <c r="J224" i="2"/>
  <c r="J255" i="2"/>
  <c r="J286" i="2"/>
  <c r="W38" i="2"/>
  <c r="K7" i="2"/>
  <c r="K38" i="2"/>
  <c r="K69" i="2"/>
  <c r="K100" i="2"/>
  <c r="K162" i="2"/>
  <c r="K193" i="2"/>
  <c r="K224" i="2"/>
  <c r="K255" i="2"/>
  <c r="X38" i="2"/>
  <c r="Y38" i="2"/>
  <c r="B9" i="2"/>
  <c r="C9" i="2"/>
  <c r="D9" i="2"/>
  <c r="E9" i="2"/>
  <c r="F9" i="2"/>
  <c r="H9" i="2"/>
  <c r="J9" i="2"/>
  <c r="K9" i="2"/>
  <c r="L9" i="2"/>
  <c r="C51" i="5"/>
  <c r="B40" i="2"/>
  <c r="C40" i="2"/>
  <c r="D40" i="2"/>
  <c r="E40" i="2"/>
  <c r="F40" i="2"/>
  <c r="G40" i="2"/>
  <c r="H40" i="2"/>
  <c r="I40" i="2"/>
  <c r="J40" i="2"/>
  <c r="K40" i="2"/>
  <c r="L40" i="2"/>
  <c r="D51" i="5"/>
  <c r="B71" i="2"/>
  <c r="C71" i="2"/>
  <c r="D71" i="2"/>
  <c r="E71" i="2"/>
  <c r="F71" i="2"/>
  <c r="G71" i="2"/>
  <c r="H71" i="2"/>
  <c r="I71" i="2"/>
  <c r="J71" i="2"/>
  <c r="K71" i="2"/>
  <c r="L71" i="2"/>
  <c r="E51" i="5"/>
  <c r="B102" i="2"/>
  <c r="C102" i="2"/>
  <c r="D102" i="2"/>
  <c r="E102" i="2"/>
  <c r="F102" i="2"/>
  <c r="G102" i="2"/>
  <c r="H102" i="2"/>
  <c r="I102" i="2"/>
  <c r="J102" i="2"/>
  <c r="K102" i="2"/>
  <c r="L102" i="2"/>
  <c r="F51" i="5"/>
  <c r="B164" i="2"/>
  <c r="C164" i="2"/>
  <c r="D164" i="2"/>
  <c r="E164" i="2"/>
  <c r="F164" i="2"/>
  <c r="G164" i="2"/>
  <c r="H164" i="2"/>
  <c r="I164" i="2"/>
  <c r="J164" i="2"/>
  <c r="K164" i="2"/>
  <c r="L164" i="2"/>
  <c r="H51" i="5"/>
  <c r="B195" i="2"/>
  <c r="C195" i="2"/>
  <c r="D195" i="2"/>
  <c r="E195" i="2"/>
  <c r="F195" i="2"/>
  <c r="G195" i="2"/>
  <c r="H195" i="2"/>
  <c r="I195" i="2"/>
  <c r="J195" i="2"/>
  <c r="K195" i="2"/>
  <c r="L195" i="2"/>
  <c r="I51" i="5"/>
  <c r="B226" i="2"/>
  <c r="C226" i="2"/>
  <c r="D226" i="2"/>
  <c r="E226" i="2"/>
  <c r="F226" i="2"/>
  <c r="G226" i="2"/>
  <c r="H226" i="2"/>
  <c r="I226" i="2"/>
  <c r="J226" i="2"/>
  <c r="K226" i="2"/>
  <c r="L226" i="2"/>
  <c r="J51" i="5"/>
  <c r="B257" i="2"/>
  <c r="C257" i="2"/>
  <c r="D257" i="2"/>
  <c r="E257" i="2"/>
  <c r="F257" i="2"/>
  <c r="G257" i="2"/>
  <c r="H257" i="2"/>
  <c r="I257" i="2"/>
  <c r="J257" i="2"/>
  <c r="K257" i="2"/>
  <c r="L257" i="2"/>
  <c r="K51" i="5"/>
  <c r="B288" i="2"/>
  <c r="C288" i="2"/>
  <c r="D288" i="2"/>
  <c r="E288" i="2"/>
  <c r="F288" i="2"/>
  <c r="G288" i="2"/>
  <c r="H288" i="2"/>
  <c r="I288" i="2"/>
  <c r="J288" i="2"/>
  <c r="K288" i="2"/>
  <c r="L288" i="2"/>
  <c r="L51" i="5"/>
  <c r="M51" i="5"/>
  <c r="U40" i="2"/>
  <c r="B10" i="2"/>
  <c r="C10" i="2"/>
  <c r="D10" i="2"/>
  <c r="D41" i="2"/>
  <c r="D72" i="2"/>
  <c r="D103" i="2"/>
  <c r="D165" i="2"/>
  <c r="D196" i="2"/>
  <c r="D227" i="2"/>
  <c r="D258" i="2"/>
  <c r="D289" i="2"/>
  <c r="Q41" i="2"/>
  <c r="B41" i="2"/>
  <c r="B72" i="2"/>
  <c r="B103" i="2"/>
  <c r="B165" i="2"/>
  <c r="B196" i="2"/>
  <c r="B227" i="2"/>
  <c r="B258" i="2"/>
  <c r="B289" i="2"/>
  <c r="O41" i="2"/>
  <c r="C41" i="2"/>
  <c r="C72" i="2"/>
  <c r="C103" i="2"/>
  <c r="C165" i="2"/>
  <c r="C196" i="2"/>
  <c r="C227" i="2"/>
  <c r="C258" i="2"/>
  <c r="C289" i="2"/>
  <c r="P41" i="2"/>
  <c r="E10" i="2"/>
  <c r="E41" i="2"/>
  <c r="E72" i="2"/>
  <c r="E103" i="2"/>
  <c r="E165" i="2"/>
  <c r="E196" i="2"/>
  <c r="E227" i="2"/>
  <c r="E258" i="2"/>
  <c r="E289" i="2"/>
  <c r="R41" i="2"/>
  <c r="F10" i="2"/>
  <c r="F41" i="2"/>
  <c r="F72" i="2"/>
  <c r="F103" i="2"/>
  <c r="F165" i="2"/>
  <c r="F196" i="2"/>
  <c r="F227" i="2"/>
  <c r="F258" i="2"/>
  <c r="F289" i="2"/>
  <c r="S41" i="2"/>
  <c r="G41" i="2"/>
  <c r="G72" i="2"/>
  <c r="G103" i="2"/>
  <c r="G165" i="2"/>
  <c r="G196" i="2"/>
  <c r="G227" i="2"/>
  <c r="G258" i="2"/>
  <c r="G289" i="2"/>
  <c r="T41" i="2"/>
  <c r="H10" i="2"/>
  <c r="H41" i="2"/>
  <c r="H72" i="2"/>
  <c r="H103" i="2"/>
  <c r="H165" i="2"/>
  <c r="H196" i="2"/>
  <c r="H227" i="2"/>
  <c r="H258" i="2"/>
  <c r="H289" i="2"/>
  <c r="U41" i="2"/>
  <c r="I41" i="2"/>
  <c r="I72" i="2"/>
  <c r="I103" i="2"/>
  <c r="I165" i="2"/>
  <c r="I196" i="2"/>
  <c r="I227" i="2"/>
  <c r="I258" i="2"/>
  <c r="I289" i="2"/>
  <c r="V41" i="2"/>
  <c r="J10" i="2"/>
  <c r="J41" i="2"/>
  <c r="J72" i="2"/>
  <c r="J103" i="2"/>
  <c r="J165" i="2"/>
  <c r="J196" i="2"/>
  <c r="J227" i="2"/>
  <c r="J258" i="2"/>
  <c r="J289" i="2"/>
  <c r="W41" i="2"/>
  <c r="K10" i="2"/>
  <c r="K41" i="2"/>
  <c r="K72" i="2"/>
  <c r="K103" i="2"/>
  <c r="K165" i="2"/>
  <c r="K196" i="2"/>
  <c r="K227" i="2"/>
  <c r="K258" i="2"/>
  <c r="K289" i="2"/>
  <c r="X41" i="2"/>
  <c r="Y41" i="2"/>
  <c r="B11" i="2"/>
  <c r="C11" i="2"/>
  <c r="D11" i="2"/>
  <c r="E11" i="2"/>
  <c r="F11" i="2"/>
  <c r="H11" i="2"/>
  <c r="J11" i="2"/>
  <c r="K11" i="2"/>
  <c r="L11" i="2"/>
  <c r="C53" i="5"/>
  <c r="B42" i="2"/>
  <c r="C42" i="2"/>
  <c r="D42" i="2"/>
  <c r="E42" i="2"/>
  <c r="F42" i="2"/>
  <c r="G42" i="2"/>
  <c r="H42" i="2"/>
  <c r="J42" i="2"/>
  <c r="K42" i="2"/>
  <c r="L42" i="2"/>
  <c r="D53" i="5"/>
  <c r="B73" i="2"/>
  <c r="C73" i="2"/>
  <c r="D73" i="2"/>
  <c r="F73" i="2"/>
  <c r="G73" i="2"/>
  <c r="H73" i="2"/>
  <c r="I73" i="2"/>
  <c r="J73" i="2"/>
  <c r="K73" i="2"/>
  <c r="L73" i="2"/>
  <c r="E53" i="5"/>
  <c r="B104" i="2"/>
  <c r="C104" i="2"/>
  <c r="D104" i="2"/>
  <c r="E104" i="2"/>
  <c r="F104" i="2"/>
  <c r="G104" i="2"/>
  <c r="H104" i="2"/>
  <c r="I104" i="2"/>
  <c r="J104" i="2"/>
  <c r="K104" i="2"/>
  <c r="L104" i="2"/>
  <c r="F53" i="5"/>
  <c r="B166" i="2"/>
  <c r="C166" i="2"/>
  <c r="D166" i="2"/>
  <c r="E166" i="2"/>
  <c r="F166" i="2"/>
  <c r="G166" i="2"/>
  <c r="H166" i="2"/>
  <c r="I166" i="2"/>
  <c r="J166" i="2"/>
  <c r="K166" i="2"/>
  <c r="L166" i="2"/>
  <c r="H53" i="5"/>
  <c r="B197" i="2"/>
  <c r="C197" i="2"/>
  <c r="D197" i="2"/>
  <c r="E197" i="2"/>
  <c r="F197" i="2"/>
  <c r="G197" i="2"/>
  <c r="H197" i="2"/>
  <c r="I197" i="2"/>
  <c r="J197" i="2"/>
  <c r="K197" i="2"/>
  <c r="L197" i="2"/>
  <c r="I53" i="5"/>
  <c r="B228" i="2"/>
  <c r="C228" i="2"/>
  <c r="D228" i="2"/>
  <c r="E228" i="2"/>
  <c r="F228" i="2"/>
  <c r="G228" i="2"/>
  <c r="H228" i="2"/>
  <c r="I228" i="2"/>
  <c r="J228" i="2"/>
  <c r="K228" i="2"/>
  <c r="L228" i="2"/>
  <c r="J53" i="5"/>
  <c r="B259" i="2"/>
  <c r="C259" i="2"/>
  <c r="D259" i="2"/>
  <c r="E259" i="2"/>
  <c r="F259" i="2"/>
  <c r="G259" i="2"/>
  <c r="H259" i="2"/>
  <c r="I259" i="2"/>
  <c r="J259" i="2"/>
  <c r="K259" i="2"/>
  <c r="L259" i="2"/>
  <c r="K53" i="5"/>
  <c r="B290" i="2"/>
  <c r="D290" i="2"/>
  <c r="E290" i="2"/>
  <c r="F290" i="2"/>
  <c r="G290" i="2"/>
  <c r="H290" i="2"/>
  <c r="I290" i="2"/>
  <c r="J290" i="2"/>
  <c r="K290" i="2"/>
  <c r="L290" i="2"/>
  <c r="L53" i="5"/>
  <c r="M53" i="5"/>
  <c r="U11" i="2"/>
  <c r="B12" i="2"/>
  <c r="C12" i="2"/>
  <c r="D12" i="2"/>
  <c r="D12" i="6"/>
  <c r="E12" i="2"/>
  <c r="F12" i="2"/>
  <c r="H12" i="2"/>
  <c r="J12" i="2"/>
  <c r="K12" i="2"/>
  <c r="B13" i="2"/>
  <c r="C13" i="2"/>
  <c r="D13" i="2"/>
  <c r="E13" i="2"/>
  <c r="F13" i="2"/>
  <c r="H13" i="2"/>
  <c r="J13" i="2"/>
  <c r="K13" i="2"/>
  <c r="L13" i="2"/>
  <c r="C55" i="5"/>
  <c r="B44" i="2"/>
  <c r="C44" i="2"/>
  <c r="D44" i="2"/>
  <c r="E44" i="2"/>
  <c r="F44" i="2"/>
  <c r="G44" i="2"/>
  <c r="H44" i="2"/>
  <c r="I44" i="2"/>
  <c r="J44" i="2"/>
  <c r="K44" i="2"/>
  <c r="L44" i="2"/>
  <c r="D55" i="5"/>
  <c r="B75" i="2"/>
  <c r="C75" i="2"/>
  <c r="D75" i="2"/>
  <c r="E75" i="2"/>
  <c r="F75" i="2"/>
  <c r="G75" i="2"/>
  <c r="H75" i="2"/>
  <c r="I75" i="2"/>
  <c r="J75" i="2"/>
  <c r="K75" i="2"/>
  <c r="L75" i="2"/>
  <c r="E55" i="5"/>
  <c r="B106" i="2"/>
  <c r="C106" i="2"/>
  <c r="D106" i="2"/>
  <c r="E106" i="2"/>
  <c r="F106" i="2"/>
  <c r="G106" i="2"/>
  <c r="H106" i="2"/>
  <c r="I106" i="2"/>
  <c r="J106" i="2"/>
  <c r="K106" i="2"/>
  <c r="L106" i="2"/>
  <c r="F55" i="5"/>
  <c r="B168" i="2"/>
  <c r="C168" i="2"/>
  <c r="D168" i="2"/>
  <c r="E168" i="2"/>
  <c r="F168" i="2"/>
  <c r="G168" i="2"/>
  <c r="H168" i="2"/>
  <c r="I168" i="2"/>
  <c r="J168" i="2"/>
  <c r="K168" i="2"/>
  <c r="L168" i="2"/>
  <c r="H55" i="5"/>
  <c r="B199" i="2"/>
  <c r="C199" i="2"/>
  <c r="D199" i="2"/>
  <c r="E199" i="2"/>
  <c r="F199" i="2"/>
  <c r="G199" i="2"/>
  <c r="H199" i="2"/>
  <c r="I199" i="2"/>
  <c r="J199" i="2"/>
  <c r="K199" i="2"/>
  <c r="L199" i="2"/>
  <c r="I55" i="5"/>
  <c r="B230" i="2"/>
  <c r="C230" i="2"/>
  <c r="D230" i="2"/>
  <c r="E230" i="2"/>
  <c r="F230" i="2"/>
  <c r="G230" i="2"/>
  <c r="H230" i="2"/>
  <c r="I230" i="2"/>
  <c r="J230" i="2"/>
  <c r="K230" i="2"/>
  <c r="L230" i="2"/>
  <c r="J55" i="5"/>
  <c r="B261" i="2"/>
  <c r="C261" i="2"/>
  <c r="D261" i="2"/>
  <c r="E261" i="2"/>
  <c r="F261" i="2"/>
  <c r="G261" i="2"/>
  <c r="H261" i="2"/>
  <c r="I261" i="2"/>
  <c r="J261" i="2"/>
  <c r="K261" i="2"/>
  <c r="L261" i="2"/>
  <c r="K55" i="5"/>
  <c r="B292" i="2"/>
  <c r="C292" i="2"/>
  <c r="D292" i="2"/>
  <c r="E292" i="2"/>
  <c r="F292" i="2"/>
  <c r="G292" i="2"/>
  <c r="H292" i="2"/>
  <c r="I292" i="2"/>
  <c r="J292" i="2"/>
  <c r="K292" i="2"/>
  <c r="L292" i="2"/>
  <c r="L55" i="5"/>
  <c r="M55" i="5"/>
  <c r="U44" i="2"/>
  <c r="O44" i="2"/>
  <c r="P44" i="2"/>
  <c r="Q44" i="2"/>
  <c r="R44" i="2"/>
  <c r="S44" i="2"/>
  <c r="T44" i="2"/>
  <c r="V44" i="2"/>
  <c r="W44" i="2"/>
  <c r="X44" i="2"/>
  <c r="Y44" i="2"/>
  <c r="B25" i="2"/>
  <c r="D25" i="2"/>
  <c r="E25" i="2"/>
  <c r="E56" i="2"/>
  <c r="E87" i="2"/>
  <c r="E118" i="2"/>
  <c r="E211" i="2"/>
  <c r="E242" i="2"/>
  <c r="E273" i="2"/>
  <c r="E304" i="2"/>
  <c r="R25" i="2"/>
  <c r="F25" i="2"/>
  <c r="H25" i="2"/>
  <c r="K25" i="2"/>
  <c r="B20" i="2"/>
  <c r="C20" i="2"/>
  <c r="D20" i="2"/>
  <c r="E20" i="2"/>
  <c r="F20" i="2"/>
  <c r="H20" i="2"/>
  <c r="J20" i="2"/>
  <c r="L20" i="2"/>
  <c r="C62" i="5"/>
  <c r="B51" i="2"/>
  <c r="C51" i="2"/>
  <c r="D51" i="2"/>
  <c r="E51" i="2"/>
  <c r="F51" i="2"/>
  <c r="G51" i="2"/>
  <c r="H51" i="2"/>
  <c r="I51" i="2"/>
  <c r="J51" i="2"/>
  <c r="K51" i="2"/>
  <c r="L51" i="2"/>
  <c r="D62" i="5"/>
  <c r="B82" i="2"/>
  <c r="C82" i="2"/>
  <c r="D82" i="2"/>
  <c r="E82" i="2"/>
  <c r="F82" i="2"/>
  <c r="G82" i="2"/>
  <c r="H82" i="2"/>
  <c r="I82" i="2"/>
  <c r="J82" i="2"/>
  <c r="K82" i="2"/>
  <c r="L82" i="2"/>
  <c r="E62" i="5"/>
  <c r="B113" i="2"/>
  <c r="C113" i="2"/>
  <c r="D113" i="2"/>
  <c r="E113" i="2"/>
  <c r="F113" i="2"/>
  <c r="G113" i="2"/>
  <c r="H113" i="2"/>
  <c r="I113" i="2"/>
  <c r="J113" i="2"/>
  <c r="K113" i="2"/>
  <c r="L113" i="2"/>
  <c r="F62" i="5"/>
  <c r="B175" i="2"/>
  <c r="C175" i="2"/>
  <c r="D175" i="2"/>
  <c r="E175" i="2"/>
  <c r="F175" i="2"/>
  <c r="G175" i="2"/>
  <c r="H175" i="2"/>
  <c r="I175" i="2"/>
  <c r="J175" i="2"/>
  <c r="K175" i="2"/>
  <c r="L175" i="2"/>
  <c r="H62" i="5"/>
  <c r="B206" i="2"/>
  <c r="C206" i="2"/>
  <c r="D206" i="2"/>
  <c r="E206" i="2"/>
  <c r="F206" i="2"/>
  <c r="G206" i="2"/>
  <c r="H206" i="2"/>
  <c r="I206" i="2"/>
  <c r="J206" i="2"/>
  <c r="K206" i="2"/>
  <c r="L206" i="2"/>
  <c r="I62" i="5"/>
  <c r="B237" i="2"/>
  <c r="C237" i="2"/>
  <c r="D237" i="2"/>
  <c r="E237" i="2"/>
  <c r="F237" i="2"/>
  <c r="G237" i="2"/>
  <c r="H237" i="2"/>
  <c r="I237" i="2"/>
  <c r="J237" i="2"/>
  <c r="K237" i="2"/>
  <c r="L237" i="2"/>
  <c r="J62" i="5"/>
  <c r="B268" i="2"/>
  <c r="D268" i="2"/>
  <c r="E268" i="2"/>
  <c r="F268" i="2"/>
  <c r="G268" i="2"/>
  <c r="I268" i="2"/>
  <c r="J268" i="2"/>
  <c r="K268" i="2"/>
  <c r="L268" i="2"/>
  <c r="K62" i="5"/>
  <c r="B299" i="2"/>
  <c r="C299" i="2"/>
  <c r="D299" i="2"/>
  <c r="F299" i="2"/>
  <c r="G299" i="2"/>
  <c r="H299" i="2"/>
  <c r="I299" i="2"/>
  <c r="J299" i="2"/>
  <c r="K299" i="2"/>
  <c r="L299" i="2"/>
  <c r="L62" i="5"/>
  <c r="M62" i="5"/>
  <c r="L7" i="2"/>
  <c r="C49" i="5"/>
  <c r="L10" i="2"/>
  <c r="C52" i="5"/>
  <c r="L12" i="2"/>
  <c r="C54" i="5"/>
  <c r="L25" i="2"/>
  <c r="C67" i="5"/>
  <c r="C73" i="5"/>
  <c r="P39" i="4"/>
  <c r="W39" i="4"/>
  <c r="X39" i="4"/>
  <c r="P45" i="4"/>
  <c r="T45" i="4"/>
  <c r="W45" i="4"/>
  <c r="R39" i="4"/>
  <c r="S39" i="4"/>
  <c r="V39" i="4"/>
  <c r="R45" i="4"/>
  <c r="S45" i="4"/>
  <c r="V45" i="4"/>
  <c r="Q39" i="4"/>
  <c r="T39" i="4"/>
  <c r="U39" i="4"/>
  <c r="Q45" i="4"/>
  <c r="U45" i="4"/>
  <c r="X45" i="4"/>
  <c r="L107" i="5"/>
  <c r="K107" i="5"/>
  <c r="J107" i="5"/>
  <c r="I107" i="5"/>
  <c r="B181" i="6"/>
  <c r="C181" i="6"/>
  <c r="D181" i="6"/>
  <c r="E181" i="6"/>
  <c r="F181" i="6"/>
  <c r="G181" i="6"/>
  <c r="H181" i="6"/>
  <c r="I181" i="6"/>
  <c r="J181" i="6"/>
  <c r="K181" i="6"/>
  <c r="L181" i="6"/>
  <c r="H101" i="5"/>
  <c r="B182" i="6"/>
  <c r="C182" i="6"/>
  <c r="D182" i="6"/>
  <c r="E182" i="6"/>
  <c r="F182" i="6"/>
  <c r="G182" i="6"/>
  <c r="H182" i="6"/>
  <c r="I182" i="6"/>
  <c r="J182" i="6"/>
  <c r="K182" i="6"/>
  <c r="L182" i="6"/>
  <c r="H102" i="5"/>
  <c r="B183" i="6"/>
  <c r="C183" i="6"/>
  <c r="D183" i="6"/>
  <c r="E183" i="6"/>
  <c r="F183" i="6"/>
  <c r="G183" i="6"/>
  <c r="H183" i="6"/>
  <c r="I183" i="6"/>
  <c r="J183" i="6"/>
  <c r="K183" i="6"/>
  <c r="L183" i="6"/>
  <c r="H103" i="5"/>
  <c r="B184" i="6"/>
  <c r="C184" i="6"/>
  <c r="D184" i="6"/>
  <c r="E184" i="6"/>
  <c r="F184" i="6"/>
  <c r="G184" i="6"/>
  <c r="H184" i="6"/>
  <c r="I184" i="6"/>
  <c r="J184" i="6"/>
  <c r="K184" i="6"/>
  <c r="L184" i="6"/>
  <c r="H104" i="5"/>
  <c r="B176" i="6"/>
  <c r="C176" i="6"/>
  <c r="D176" i="6"/>
  <c r="E176" i="6"/>
  <c r="F176" i="6"/>
  <c r="G176" i="6"/>
  <c r="H176" i="6"/>
  <c r="I176" i="6"/>
  <c r="J176" i="6"/>
  <c r="K176" i="6"/>
  <c r="L176" i="6"/>
  <c r="H96" i="5"/>
  <c r="B177" i="6"/>
  <c r="C177" i="6"/>
  <c r="D177" i="6"/>
  <c r="E177" i="6"/>
  <c r="F177" i="6"/>
  <c r="G177" i="6"/>
  <c r="H177" i="6"/>
  <c r="I177" i="6"/>
  <c r="J177" i="6"/>
  <c r="K177" i="6"/>
  <c r="L177" i="6"/>
  <c r="H97" i="5"/>
  <c r="B178" i="6"/>
  <c r="C178" i="6"/>
  <c r="D178" i="6"/>
  <c r="E178" i="6"/>
  <c r="F178" i="6"/>
  <c r="G178" i="6"/>
  <c r="H178" i="6"/>
  <c r="I178" i="6"/>
  <c r="J178" i="6"/>
  <c r="K178" i="6"/>
  <c r="L178" i="6"/>
  <c r="H98" i="5"/>
  <c r="B179" i="6"/>
  <c r="C179" i="6"/>
  <c r="D179" i="6"/>
  <c r="E179" i="6"/>
  <c r="F179" i="6"/>
  <c r="G179" i="6"/>
  <c r="H179" i="6"/>
  <c r="I179" i="6"/>
  <c r="J179" i="6"/>
  <c r="K179" i="6"/>
  <c r="L179" i="6"/>
  <c r="H99" i="5"/>
  <c r="B170" i="6"/>
  <c r="C170" i="6"/>
  <c r="D170" i="6"/>
  <c r="E170" i="6"/>
  <c r="F170" i="6"/>
  <c r="G170" i="6"/>
  <c r="H170" i="6"/>
  <c r="I170" i="6"/>
  <c r="J170" i="6"/>
  <c r="K170" i="6"/>
  <c r="L170" i="6"/>
  <c r="H90" i="5"/>
  <c r="B171" i="6"/>
  <c r="C171" i="6"/>
  <c r="D171" i="6"/>
  <c r="E171" i="6"/>
  <c r="F171" i="6"/>
  <c r="G171" i="6"/>
  <c r="H171" i="6"/>
  <c r="I171" i="6"/>
  <c r="J171" i="6"/>
  <c r="K171" i="6"/>
  <c r="L171" i="6"/>
  <c r="H91" i="5"/>
  <c r="B172" i="6"/>
  <c r="C172" i="6"/>
  <c r="D172" i="6"/>
  <c r="E172" i="6"/>
  <c r="F172" i="6"/>
  <c r="G172" i="6"/>
  <c r="H172" i="6"/>
  <c r="I172" i="6"/>
  <c r="J172" i="6"/>
  <c r="K172" i="6"/>
  <c r="L172" i="6"/>
  <c r="H92" i="5"/>
  <c r="B173" i="6"/>
  <c r="C173" i="6"/>
  <c r="D173" i="6"/>
  <c r="E173" i="6"/>
  <c r="F173" i="6"/>
  <c r="G173" i="6"/>
  <c r="H173" i="6"/>
  <c r="I173" i="6"/>
  <c r="J173" i="6"/>
  <c r="K173" i="6"/>
  <c r="L173" i="6"/>
  <c r="H93" i="5"/>
  <c r="B174" i="6"/>
  <c r="C174" i="6"/>
  <c r="D174" i="6"/>
  <c r="E174" i="6"/>
  <c r="F174" i="6"/>
  <c r="G174" i="6"/>
  <c r="H174" i="6"/>
  <c r="I174" i="6"/>
  <c r="J174" i="6"/>
  <c r="K174" i="6"/>
  <c r="L174" i="6"/>
  <c r="H94" i="5"/>
  <c r="B161" i="6"/>
  <c r="C161" i="6"/>
  <c r="D161" i="6"/>
  <c r="E161" i="6"/>
  <c r="F161" i="6"/>
  <c r="G161" i="6"/>
  <c r="H161" i="6"/>
  <c r="I161" i="6"/>
  <c r="J161" i="6"/>
  <c r="K161" i="6"/>
  <c r="L161" i="6"/>
  <c r="H81" i="5"/>
  <c r="H107" i="5"/>
  <c r="L106" i="5"/>
  <c r="K106" i="5"/>
  <c r="J106" i="5"/>
  <c r="I106" i="5"/>
  <c r="B162" i="6"/>
  <c r="C162" i="6"/>
  <c r="D162" i="6"/>
  <c r="E162" i="6"/>
  <c r="F162" i="6"/>
  <c r="G162" i="6"/>
  <c r="H162" i="6"/>
  <c r="I162" i="6"/>
  <c r="J162" i="6"/>
  <c r="K162" i="6"/>
  <c r="L162" i="6"/>
  <c r="H82" i="5"/>
  <c r="B164" i="6"/>
  <c r="C164" i="6"/>
  <c r="D164" i="6"/>
  <c r="E164" i="6"/>
  <c r="F164" i="6"/>
  <c r="G164" i="6"/>
  <c r="H164" i="6"/>
  <c r="I164" i="6"/>
  <c r="J164" i="6"/>
  <c r="K164" i="6"/>
  <c r="L164" i="6"/>
  <c r="H84" i="5"/>
  <c r="B165" i="6"/>
  <c r="C165" i="6"/>
  <c r="D165" i="6"/>
  <c r="E165" i="6"/>
  <c r="F165" i="6"/>
  <c r="G165" i="6"/>
  <c r="H165" i="6"/>
  <c r="I165" i="6"/>
  <c r="J165" i="6"/>
  <c r="K165" i="6"/>
  <c r="L165" i="6"/>
  <c r="H85" i="5"/>
  <c r="B166" i="6"/>
  <c r="C166" i="6"/>
  <c r="D166" i="6"/>
  <c r="E166" i="6"/>
  <c r="F166" i="6"/>
  <c r="G166" i="6"/>
  <c r="H166" i="6"/>
  <c r="I166" i="6"/>
  <c r="J166" i="6"/>
  <c r="K166" i="6"/>
  <c r="L166" i="6"/>
  <c r="H86" i="5"/>
  <c r="B167" i="2"/>
  <c r="B167" i="6"/>
  <c r="C167" i="2"/>
  <c r="C167" i="6"/>
  <c r="D167" i="2"/>
  <c r="D167" i="6"/>
  <c r="E167" i="2"/>
  <c r="E167" i="6"/>
  <c r="F167" i="2"/>
  <c r="F167" i="6"/>
  <c r="G167" i="6"/>
  <c r="H167" i="2"/>
  <c r="H167" i="6"/>
  <c r="I167" i="2"/>
  <c r="I167" i="6"/>
  <c r="J167" i="2"/>
  <c r="J167" i="6"/>
  <c r="K167" i="2"/>
  <c r="K167" i="6"/>
  <c r="L167" i="6"/>
  <c r="H87" i="5"/>
  <c r="B168" i="6"/>
  <c r="C168" i="6"/>
  <c r="D168" i="6"/>
  <c r="E168" i="6"/>
  <c r="F168" i="6"/>
  <c r="G168" i="6"/>
  <c r="H168" i="6"/>
  <c r="I168" i="6"/>
  <c r="J168" i="6"/>
  <c r="K168" i="6"/>
  <c r="L168" i="6"/>
  <c r="H88" i="5"/>
  <c r="B180" i="2"/>
  <c r="B180" i="6"/>
  <c r="C180" i="2"/>
  <c r="C180" i="6"/>
  <c r="D180" i="2"/>
  <c r="D180" i="6"/>
  <c r="E180" i="6"/>
  <c r="F180" i="2"/>
  <c r="F180" i="6"/>
  <c r="G180" i="2"/>
  <c r="G180" i="6"/>
  <c r="H180" i="2"/>
  <c r="H180" i="6"/>
  <c r="I180" i="2"/>
  <c r="I180" i="6"/>
  <c r="J180" i="2"/>
  <c r="J180" i="6"/>
  <c r="K180" i="2"/>
  <c r="K180" i="6"/>
  <c r="L180" i="6"/>
  <c r="H100" i="5"/>
  <c r="B175" i="6"/>
  <c r="C175" i="6"/>
  <c r="D175" i="6"/>
  <c r="E175" i="6"/>
  <c r="F175" i="6"/>
  <c r="G175" i="6"/>
  <c r="H175" i="6"/>
  <c r="I175" i="6"/>
  <c r="J175" i="6"/>
  <c r="K175" i="6"/>
  <c r="L175" i="6"/>
  <c r="H95" i="5"/>
  <c r="H106" i="5"/>
  <c r="L105" i="5"/>
  <c r="K105" i="5"/>
  <c r="J105" i="5"/>
  <c r="I105" i="5"/>
  <c r="B159" i="2"/>
  <c r="B159" i="6"/>
  <c r="C159" i="2"/>
  <c r="C159" i="6"/>
  <c r="D159" i="2"/>
  <c r="D159" i="6"/>
  <c r="E159" i="2"/>
  <c r="E159" i="6"/>
  <c r="F159" i="2"/>
  <c r="F159" i="6"/>
  <c r="G159" i="2"/>
  <c r="G159" i="6"/>
  <c r="H159" i="2"/>
  <c r="H159" i="6"/>
  <c r="I159" i="2"/>
  <c r="I159" i="6"/>
  <c r="J159" i="2"/>
  <c r="J159" i="6"/>
  <c r="K159" i="2"/>
  <c r="K159" i="6"/>
  <c r="L159" i="6"/>
  <c r="H79" i="5"/>
  <c r="B160" i="2"/>
  <c r="B160" i="6"/>
  <c r="C160" i="2"/>
  <c r="C160" i="6"/>
  <c r="D160" i="2"/>
  <c r="D160" i="6"/>
  <c r="E160" i="2"/>
  <c r="E160" i="6"/>
  <c r="F160" i="2"/>
  <c r="F160" i="6"/>
  <c r="G160" i="2"/>
  <c r="G160" i="6"/>
  <c r="H160" i="2"/>
  <c r="H160" i="6"/>
  <c r="I160" i="2"/>
  <c r="I160" i="6"/>
  <c r="J160" i="2"/>
  <c r="J160" i="6"/>
  <c r="K160" i="2"/>
  <c r="K160" i="6"/>
  <c r="L160" i="6"/>
  <c r="H80" i="5"/>
  <c r="H105" i="5"/>
  <c r="L73" i="5"/>
  <c r="K73" i="5"/>
  <c r="J73" i="5"/>
  <c r="I73" i="5"/>
  <c r="L162" i="2"/>
  <c r="H49" i="5"/>
  <c r="L165" i="2"/>
  <c r="H52" i="5"/>
  <c r="L167" i="2"/>
  <c r="H54" i="5"/>
  <c r="L180" i="2"/>
  <c r="H67" i="5"/>
  <c r="H73" i="5"/>
  <c r="L72" i="5"/>
  <c r="K72" i="5"/>
  <c r="J72" i="5"/>
  <c r="I72" i="5"/>
  <c r="L159" i="2"/>
  <c r="H46" i="5"/>
  <c r="L160" i="2"/>
  <c r="H47" i="5"/>
  <c r="H72" i="5"/>
  <c r="C159" i="4"/>
  <c r="D159" i="4"/>
  <c r="E159" i="4"/>
  <c r="F159" i="4"/>
  <c r="G159" i="4"/>
  <c r="H159" i="4"/>
  <c r="I159" i="4"/>
  <c r="J159" i="4"/>
  <c r="K159" i="4"/>
  <c r="L159" i="4"/>
  <c r="H13" i="5"/>
  <c r="C160" i="4"/>
  <c r="D160" i="4"/>
  <c r="E160" i="4"/>
  <c r="F160" i="4"/>
  <c r="G160" i="4"/>
  <c r="H160" i="4"/>
  <c r="I160" i="4"/>
  <c r="J160" i="4"/>
  <c r="K160" i="4"/>
  <c r="L160" i="4"/>
  <c r="H14" i="5"/>
  <c r="C161" i="4"/>
  <c r="D161" i="4"/>
  <c r="E161" i="4"/>
  <c r="F161" i="4"/>
  <c r="G161" i="4"/>
  <c r="I161" i="4"/>
  <c r="K161" i="4"/>
  <c r="L161" i="4"/>
  <c r="H15" i="5"/>
  <c r="C162" i="4"/>
  <c r="D162" i="4"/>
  <c r="E162" i="4"/>
  <c r="F162" i="4"/>
  <c r="G162" i="4"/>
  <c r="H162" i="4"/>
  <c r="I162" i="4"/>
  <c r="J162" i="4"/>
  <c r="K162" i="4"/>
  <c r="L162" i="4"/>
  <c r="H16" i="5"/>
  <c r="C164" i="4"/>
  <c r="D164" i="4"/>
  <c r="E164" i="4"/>
  <c r="F164" i="4"/>
  <c r="G164" i="4"/>
  <c r="H164" i="4"/>
  <c r="I164" i="4"/>
  <c r="J164" i="4"/>
  <c r="K164" i="4"/>
  <c r="L164" i="4"/>
  <c r="H18" i="5"/>
  <c r="C165" i="4"/>
  <c r="D165" i="4"/>
  <c r="E165" i="4"/>
  <c r="F165" i="4"/>
  <c r="G165" i="4"/>
  <c r="H165" i="4"/>
  <c r="I165" i="4"/>
  <c r="J165" i="4"/>
  <c r="K165" i="4"/>
  <c r="L165" i="4"/>
  <c r="H19" i="5"/>
  <c r="C166" i="4"/>
  <c r="D166" i="4"/>
  <c r="E166" i="4"/>
  <c r="F166" i="4"/>
  <c r="G166" i="4"/>
  <c r="H166" i="4"/>
  <c r="I166" i="4"/>
  <c r="J166" i="4"/>
  <c r="K166" i="4"/>
  <c r="L166" i="4"/>
  <c r="H20" i="5"/>
  <c r="C167" i="4"/>
  <c r="D167" i="4"/>
  <c r="E167" i="4"/>
  <c r="F167" i="4"/>
  <c r="H167" i="4"/>
  <c r="I167" i="4"/>
  <c r="J167" i="4"/>
  <c r="K167" i="4"/>
  <c r="L167" i="4"/>
  <c r="H21" i="5"/>
  <c r="C168" i="4"/>
  <c r="D168" i="4"/>
  <c r="E168" i="4"/>
  <c r="F168" i="4"/>
  <c r="G168" i="4"/>
  <c r="H168" i="4"/>
  <c r="I168" i="4"/>
  <c r="J168" i="4"/>
  <c r="K168" i="4"/>
  <c r="L168" i="4"/>
  <c r="H22" i="5"/>
  <c r="D170" i="4"/>
  <c r="E170" i="4"/>
  <c r="F170" i="4"/>
  <c r="G170" i="4"/>
  <c r="H170" i="4"/>
  <c r="I170" i="4"/>
  <c r="J170" i="4"/>
  <c r="K170" i="4"/>
  <c r="L170" i="4"/>
  <c r="H24" i="5"/>
  <c r="C171" i="4"/>
  <c r="D171" i="4"/>
  <c r="E171" i="4"/>
  <c r="F171" i="4"/>
  <c r="G171" i="4"/>
  <c r="H171" i="4"/>
  <c r="I171" i="4"/>
  <c r="J171" i="4"/>
  <c r="K171" i="4"/>
  <c r="L171" i="4"/>
  <c r="H25" i="5"/>
  <c r="C172" i="4"/>
  <c r="D172" i="4"/>
  <c r="E172" i="4"/>
  <c r="F172" i="4"/>
  <c r="G172" i="4"/>
  <c r="H172" i="4"/>
  <c r="I172" i="4"/>
  <c r="J172" i="4"/>
  <c r="K172" i="4"/>
  <c r="L172" i="4"/>
  <c r="H26" i="5"/>
  <c r="C173" i="4"/>
  <c r="D173" i="4"/>
  <c r="E173" i="4"/>
  <c r="F173" i="4"/>
  <c r="G173" i="4"/>
  <c r="H173" i="4"/>
  <c r="I173" i="4"/>
  <c r="J173" i="4"/>
  <c r="K173" i="4"/>
  <c r="L173" i="4"/>
  <c r="H27" i="5"/>
  <c r="C174" i="4"/>
  <c r="D174" i="4"/>
  <c r="E174" i="4"/>
  <c r="F174" i="4"/>
  <c r="G174" i="4"/>
  <c r="H174" i="4"/>
  <c r="I174" i="4"/>
  <c r="J174" i="4"/>
  <c r="K174" i="4"/>
  <c r="L174" i="4"/>
  <c r="H28" i="5"/>
  <c r="C175" i="4"/>
  <c r="D175" i="4"/>
  <c r="E175" i="4"/>
  <c r="F175" i="4"/>
  <c r="G175" i="4"/>
  <c r="H175" i="4"/>
  <c r="I175" i="4"/>
  <c r="J175" i="4"/>
  <c r="K175" i="4"/>
  <c r="L175" i="4"/>
  <c r="H29" i="5"/>
  <c r="C176" i="4"/>
  <c r="D176" i="4"/>
  <c r="E176" i="4"/>
  <c r="F176" i="4"/>
  <c r="G176" i="4"/>
  <c r="H176" i="4"/>
  <c r="I176" i="4"/>
  <c r="J176" i="4"/>
  <c r="K176" i="4"/>
  <c r="L176" i="4"/>
  <c r="H30" i="5"/>
  <c r="C177" i="4"/>
  <c r="D177" i="4"/>
  <c r="E177" i="4"/>
  <c r="F177" i="4"/>
  <c r="G177" i="4"/>
  <c r="H177" i="4"/>
  <c r="I177" i="4"/>
  <c r="J177" i="4"/>
  <c r="K177" i="4"/>
  <c r="L177" i="4"/>
  <c r="H31" i="5"/>
  <c r="C178" i="4"/>
  <c r="D178" i="4"/>
  <c r="E178" i="4"/>
  <c r="F178" i="4"/>
  <c r="G178" i="4"/>
  <c r="H178" i="4"/>
  <c r="I178" i="4"/>
  <c r="J178" i="4"/>
  <c r="K178" i="4"/>
  <c r="L178" i="4"/>
  <c r="H32" i="5"/>
  <c r="D179" i="4"/>
  <c r="E179" i="4"/>
  <c r="F179" i="4"/>
  <c r="G179" i="4"/>
  <c r="H179" i="4"/>
  <c r="I179" i="4"/>
  <c r="J179" i="4"/>
  <c r="K179" i="4"/>
  <c r="L179" i="4"/>
  <c r="H33" i="5"/>
  <c r="C180" i="4"/>
  <c r="D180" i="4"/>
  <c r="F180" i="4"/>
  <c r="G180" i="4"/>
  <c r="H180" i="4"/>
  <c r="I180" i="4"/>
  <c r="J180" i="4"/>
  <c r="K180" i="4"/>
  <c r="L180" i="4"/>
  <c r="H34" i="5"/>
  <c r="C181" i="4"/>
  <c r="D181" i="4"/>
  <c r="E181" i="4"/>
  <c r="F181" i="4"/>
  <c r="G181" i="4"/>
  <c r="H181" i="4"/>
  <c r="I181" i="4"/>
  <c r="J181" i="4"/>
  <c r="K181" i="4"/>
  <c r="L181" i="4"/>
  <c r="H35" i="5"/>
  <c r="C182" i="4"/>
  <c r="D182" i="4"/>
  <c r="E182" i="4"/>
  <c r="F182" i="4"/>
  <c r="G182" i="4"/>
  <c r="H182" i="4"/>
  <c r="I182" i="4"/>
  <c r="J182" i="4"/>
  <c r="K182" i="4"/>
  <c r="L182" i="4"/>
  <c r="H36" i="5"/>
  <c r="C183" i="4"/>
  <c r="D183" i="4"/>
  <c r="E183" i="4"/>
  <c r="F183" i="4"/>
  <c r="G183" i="4"/>
  <c r="H183" i="4"/>
  <c r="J183" i="4"/>
  <c r="K183" i="4"/>
  <c r="L183" i="4"/>
  <c r="H37" i="5"/>
  <c r="C184" i="4"/>
  <c r="D184" i="4"/>
  <c r="E184" i="4"/>
  <c r="F184" i="4"/>
  <c r="G184" i="4"/>
  <c r="H184" i="4"/>
  <c r="I184" i="4"/>
  <c r="J184" i="4"/>
  <c r="K184" i="4"/>
  <c r="L184" i="4"/>
  <c r="H38" i="5"/>
  <c r="H39" i="5"/>
  <c r="I39" i="5"/>
  <c r="J39" i="5"/>
  <c r="K39" i="5"/>
  <c r="L39" i="5"/>
  <c r="H40" i="5"/>
  <c r="I40" i="5"/>
  <c r="J40" i="5"/>
  <c r="K40" i="5"/>
  <c r="L40" i="5"/>
  <c r="H41" i="5"/>
  <c r="I41" i="5"/>
  <c r="J41" i="5"/>
  <c r="K41" i="5"/>
  <c r="L41" i="5"/>
  <c r="B284" i="2"/>
  <c r="B284" i="6"/>
  <c r="C284" i="2"/>
  <c r="D284" i="2"/>
  <c r="E284" i="2"/>
  <c r="F284" i="2"/>
  <c r="G284" i="2"/>
  <c r="H284" i="2"/>
  <c r="I284" i="2"/>
  <c r="J284" i="2"/>
  <c r="K284" i="2"/>
  <c r="B285" i="6"/>
  <c r="B286" i="6"/>
  <c r="B288" i="6"/>
  <c r="B289" i="6"/>
  <c r="B290" i="6"/>
  <c r="B291" i="2"/>
  <c r="B291" i="6"/>
  <c r="C291" i="2"/>
  <c r="D291" i="2"/>
  <c r="E291" i="2"/>
  <c r="F291" i="2"/>
  <c r="G291" i="2"/>
  <c r="H291" i="2"/>
  <c r="I291" i="2"/>
  <c r="J291" i="2"/>
  <c r="K291" i="2"/>
  <c r="B292" i="6"/>
  <c r="B294" i="6"/>
  <c r="B295" i="6"/>
  <c r="B296" i="6"/>
  <c r="B297" i="6"/>
  <c r="B298" i="6"/>
  <c r="B299" i="6"/>
  <c r="B300" i="2"/>
  <c r="B300" i="6"/>
  <c r="C300" i="2"/>
  <c r="D300" i="2"/>
  <c r="E300" i="2"/>
  <c r="F300" i="2"/>
  <c r="G300" i="2"/>
  <c r="H300" i="2"/>
  <c r="I300" i="2"/>
  <c r="J300" i="2"/>
  <c r="K300" i="2"/>
  <c r="B301" i="2"/>
  <c r="B301" i="6"/>
  <c r="C301" i="2"/>
  <c r="D301" i="2"/>
  <c r="E301" i="2"/>
  <c r="F301" i="2"/>
  <c r="G301" i="2"/>
  <c r="H301" i="2"/>
  <c r="I301" i="2"/>
  <c r="J301" i="2"/>
  <c r="K301" i="2"/>
  <c r="B302" i="6"/>
  <c r="B303" i="2"/>
  <c r="B303" i="6"/>
  <c r="C303" i="2"/>
  <c r="D303" i="2"/>
  <c r="E303" i="2"/>
  <c r="F303" i="2"/>
  <c r="G303" i="2"/>
  <c r="H303" i="2"/>
  <c r="I303" i="2"/>
  <c r="J303" i="2"/>
  <c r="K303" i="2"/>
  <c r="B304" i="2"/>
  <c r="B304" i="6"/>
  <c r="C304" i="2"/>
  <c r="D304" i="2"/>
  <c r="F304" i="2"/>
  <c r="G304" i="2"/>
  <c r="H304" i="2"/>
  <c r="I304" i="2"/>
  <c r="J304" i="2"/>
  <c r="K304" i="2"/>
  <c r="B305" i="6"/>
  <c r="B306" i="2"/>
  <c r="B306" i="6"/>
  <c r="C306" i="2"/>
  <c r="D306" i="2"/>
  <c r="E306" i="2"/>
  <c r="F306" i="2"/>
  <c r="H306" i="2"/>
  <c r="I306" i="2"/>
  <c r="J306" i="2"/>
  <c r="K306" i="2"/>
  <c r="B307" i="2"/>
  <c r="B307" i="6"/>
  <c r="C307" i="2"/>
  <c r="D307" i="2"/>
  <c r="E307" i="2"/>
  <c r="F307" i="2"/>
  <c r="G307" i="2"/>
  <c r="H307" i="2"/>
  <c r="I307" i="2"/>
  <c r="J307" i="2"/>
  <c r="K307" i="2"/>
  <c r="B308" i="2"/>
  <c r="B308" i="6"/>
  <c r="C308" i="2"/>
  <c r="D308" i="2"/>
  <c r="E308" i="2"/>
  <c r="F308" i="2"/>
  <c r="G308" i="2"/>
  <c r="H308" i="2"/>
  <c r="I308" i="2"/>
  <c r="J308" i="2"/>
  <c r="K308" i="2"/>
  <c r="C283" i="2"/>
  <c r="D283" i="2"/>
  <c r="E283" i="2"/>
  <c r="F283" i="2"/>
  <c r="G283" i="2"/>
  <c r="H283" i="2"/>
  <c r="I283" i="2"/>
  <c r="J283" i="2"/>
  <c r="K283" i="2"/>
  <c r="B283" i="2"/>
  <c r="B283" i="6"/>
  <c r="B253" i="2"/>
  <c r="B253" i="6"/>
  <c r="C253" i="2"/>
  <c r="D253" i="2"/>
  <c r="E253" i="2"/>
  <c r="F253" i="2"/>
  <c r="G253" i="2"/>
  <c r="H253" i="2"/>
  <c r="I253" i="2"/>
  <c r="J253" i="2"/>
  <c r="K253" i="2"/>
  <c r="B254" i="6"/>
  <c r="B255" i="6"/>
  <c r="B257" i="6"/>
  <c r="B258" i="6"/>
  <c r="B259" i="6"/>
  <c r="B260" i="2"/>
  <c r="B260" i="6"/>
  <c r="C260" i="2"/>
  <c r="D260" i="2"/>
  <c r="E260" i="2"/>
  <c r="F260" i="2"/>
  <c r="G260" i="2"/>
  <c r="H260" i="2"/>
  <c r="I260" i="2"/>
  <c r="J260" i="2"/>
  <c r="K260" i="2"/>
  <c r="B261" i="6"/>
  <c r="B263" i="6"/>
  <c r="B264" i="6"/>
  <c r="B265" i="6"/>
  <c r="B266" i="6"/>
  <c r="B267" i="6"/>
  <c r="B268" i="6"/>
  <c r="B269" i="2"/>
  <c r="B269" i="6"/>
  <c r="C269" i="2"/>
  <c r="E269" i="2"/>
  <c r="F269" i="2"/>
  <c r="G269" i="2"/>
  <c r="H269" i="2"/>
  <c r="I269" i="2"/>
  <c r="J269" i="2"/>
  <c r="K269" i="2"/>
  <c r="B270" i="2"/>
  <c r="B270" i="6"/>
  <c r="C270" i="2"/>
  <c r="D270" i="2"/>
  <c r="E270" i="2"/>
  <c r="F270" i="2"/>
  <c r="G270" i="2"/>
  <c r="H270" i="2"/>
  <c r="J270" i="2"/>
  <c r="K270" i="2"/>
  <c r="B271" i="6"/>
  <c r="B272" i="2"/>
  <c r="B272" i="6"/>
  <c r="C272" i="2"/>
  <c r="D272" i="2"/>
  <c r="E272" i="2"/>
  <c r="F272" i="2"/>
  <c r="G272" i="2"/>
  <c r="H272" i="2"/>
  <c r="I272" i="2"/>
  <c r="J272" i="2"/>
  <c r="K272" i="2"/>
  <c r="B273" i="2"/>
  <c r="B273" i="6"/>
  <c r="C273" i="2"/>
  <c r="F273" i="2"/>
  <c r="G273" i="2"/>
  <c r="H273" i="2"/>
  <c r="I273" i="2"/>
  <c r="J273" i="2"/>
  <c r="K273" i="2"/>
  <c r="B274" i="6"/>
  <c r="B275" i="2"/>
  <c r="B275" i="6"/>
  <c r="C275" i="2"/>
  <c r="D275" i="2"/>
  <c r="E275" i="2"/>
  <c r="F275" i="2"/>
  <c r="G275" i="2"/>
  <c r="H275" i="2"/>
  <c r="I275" i="2"/>
  <c r="J275" i="2"/>
  <c r="K275" i="2"/>
  <c r="B276" i="2"/>
  <c r="B276" i="6"/>
  <c r="C276" i="2"/>
  <c r="D276" i="2"/>
  <c r="E276" i="2"/>
  <c r="F276" i="2"/>
  <c r="G276" i="2"/>
  <c r="H276" i="2"/>
  <c r="I276" i="2"/>
  <c r="J276" i="2"/>
  <c r="K276" i="2"/>
  <c r="B277" i="2"/>
  <c r="B277" i="6"/>
  <c r="C277" i="2"/>
  <c r="D277" i="2"/>
  <c r="E277" i="2"/>
  <c r="F277" i="2"/>
  <c r="G277" i="2"/>
  <c r="H277" i="2"/>
  <c r="I277" i="2"/>
  <c r="J277" i="2"/>
  <c r="K277" i="2"/>
  <c r="C252" i="2"/>
  <c r="D252" i="2"/>
  <c r="E252" i="2"/>
  <c r="F252" i="2"/>
  <c r="G252" i="2"/>
  <c r="H252" i="2"/>
  <c r="I252" i="2"/>
  <c r="J252" i="2"/>
  <c r="K252" i="2"/>
  <c r="B252" i="2"/>
  <c r="B252" i="6"/>
  <c r="B222" i="2"/>
  <c r="B222" i="6"/>
  <c r="C222" i="2"/>
  <c r="D222" i="2"/>
  <c r="E222" i="2"/>
  <c r="F222" i="2"/>
  <c r="G222" i="2"/>
  <c r="H222" i="2"/>
  <c r="I222" i="2"/>
  <c r="J222" i="2"/>
  <c r="K222" i="2"/>
  <c r="B223" i="6"/>
  <c r="B224" i="6"/>
  <c r="B226" i="6"/>
  <c r="B227" i="6"/>
  <c r="B228" i="6"/>
  <c r="B229" i="2"/>
  <c r="B229" i="6"/>
  <c r="C229" i="2"/>
  <c r="D229" i="2"/>
  <c r="E229" i="2"/>
  <c r="F229" i="2"/>
  <c r="G229" i="2"/>
  <c r="H229" i="2"/>
  <c r="I229" i="2"/>
  <c r="J229" i="2"/>
  <c r="K229" i="2"/>
  <c r="B230" i="6"/>
  <c r="B232" i="6"/>
  <c r="B233" i="6"/>
  <c r="B234" i="6"/>
  <c r="B235" i="6"/>
  <c r="B236" i="6"/>
  <c r="B237" i="6"/>
  <c r="B238" i="2"/>
  <c r="B238" i="6"/>
  <c r="C238" i="2"/>
  <c r="D238" i="2"/>
  <c r="E238" i="2"/>
  <c r="F238" i="2"/>
  <c r="G238" i="2"/>
  <c r="H238" i="2"/>
  <c r="I238" i="2"/>
  <c r="J238" i="2"/>
  <c r="K238" i="2"/>
  <c r="B239" i="2"/>
  <c r="B239" i="6"/>
  <c r="C239" i="2"/>
  <c r="D239" i="2"/>
  <c r="E239" i="2"/>
  <c r="F239" i="2"/>
  <c r="G239" i="2"/>
  <c r="H239" i="2"/>
  <c r="I239" i="2"/>
  <c r="J239" i="2"/>
  <c r="K239" i="2"/>
  <c r="B240" i="6"/>
  <c r="B241" i="2"/>
  <c r="B241" i="6"/>
  <c r="C241" i="2"/>
  <c r="D241" i="2"/>
  <c r="E241" i="2"/>
  <c r="F241" i="2"/>
  <c r="G241" i="2"/>
  <c r="H241" i="2"/>
  <c r="I241" i="2"/>
  <c r="J241" i="2"/>
  <c r="K241" i="2"/>
  <c r="B242" i="2"/>
  <c r="B242" i="6"/>
  <c r="C242" i="2"/>
  <c r="D242" i="2"/>
  <c r="F242" i="2"/>
  <c r="G242" i="2"/>
  <c r="H242" i="2"/>
  <c r="I242" i="2"/>
  <c r="J242" i="2"/>
  <c r="K242" i="2"/>
  <c r="B243" i="6"/>
  <c r="B244" i="2"/>
  <c r="B244" i="6"/>
  <c r="C244" i="2"/>
  <c r="D244" i="2"/>
  <c r="E244" i="2"/>
  <c r="F244" i="2"/>
  <c r="G244" i="2"/>
  <c r="H244" i="2"/>
  <c r="I244" i="2"/>
  <c r="J244" i="2"/>
  <c r="K244" i="2"/>
  <c r="B245" i="2"/>
  <c r="B245" i="6"/>
  <c r="C245" i="2"/>
  <c r="D245" i="2"/>
  <c r="E245" i="2"/>
  <c r="F245" i="2"/>
  <c r="G245" i="2"/>
  <c r="H245" i="2"/>
  <c r="I245" i="2"/>
  <c r="J245" i="2"/>
  <c r="K245" i="2"/>
  <c r="B246" i="2"/>
  <c r="B246" i="6"/>
  <c r="C246" i="2"/>
  <c r="D246" i="2"/>
  <c r="E246" i="2"/>
  <c r="F246" i="2"/>
  <c r="G246" i="2"/>
  <c r="H246" i="2"/>
  <c r="I246" i="2"/>
  <c r="J246" i="2"/>
  <c r="K246" i="2"/>
  <c r="C221" i="2"/>
  <c r="D221" i="2"/>
  <c r="E221" i="2"/>
  <c r="F221" i="2"/>
  <c r="G221" i="2"/>
  <c r="H221" i="2"/>
  <c r="I221" i="2"/>
  <c r="J221" i="2"/>
  <c r="K221" i="2"/>
  <c r="B221" i="2"/>
  <c r="B221" i="6"/>
  <c r="B191" i="2"/>
  <c r="B191" i="6"/>
  <c r="C191" i="2"/>
  <c r="D191" i="2"/>
  <c r="E191" i="2"/>
  <c r="F191" i="2"/>
  <c r="G191" i="2"/>
  <c r="H191" i="2"/>
  <c r="I191" i="2"/>
  <c r="J191" i="2"/>
  <c r="K191" i="2"/>
  <c r="B192" i="6"/>
  <c r="B193" i="6"/>
  <c r="B195" i="6"/>
  <c r="B196" i="6"/>
  <c r="B197" i="6"/>
  <c r="B198" i="2"/>
  <c r="B198" i="6"/>
  <c r="C198" i="2"/>
  <c r="D198" i="2"/>
  <c r="E198" i="2"/>
  <c r="F198" i="2"/>
  <c r="G198" i="2"/>
  <c r="H198" i="2"/>
  <c r="I198" i="2"/>
  <c r="J198" i="2"/>
  <c r="K198" i="2"/>
  <c r="B199" i="6"/>
  <c r="B201" i="6"/>
  <c r="B202" i="6"/>
  <c r="B203" i="6"/>
  <c r="B204" i="6"/>
  <c r="B205" i="6"/>
  <c r="B206" i="6"/>
  <c r="B207" i="2"/>
  <c r="B207" i="6"/>
  <c r="C207" i="2"/>
  <c r="D207" i="2"/>
  <c r="E207" i="2"/>
  <c r="F207" i="2"/>
  <c r="G207" i="2"/>
  <c r="H207" i="2"/>
  <c r="I207" i="2"/>
  <c r="J207" i="2"/>
  <c r="K207" i="2"/>
  <c r="B208" i="2"/>
  <c r="B208" i="6"/>
  <c r="C208" i="2"/>
  <c r="D208" i="2"/>
  <c r="F208" i="2"/>
  <c r="G208" i="2"/>
  <c r="H208" i="2"/>
  <c r="I208" i="2"/>
  <c r="J208" i="2"/>
  <c r="K208" i="2"/>
  <c r="B209" i="6"/>
  <c r="B210" i="2"/>
  <c r="B210" i="6"/>
  <c r="C210" i="2"/>
  <c r="D210" i="2"/>
  <c r="E210" i="2"/>
  <c r="F210" i="2"/>
  <c r="G210" i="2"/>
  <c r="H210" i="2"/>
  <c r="I210" i="2"/>
  <c r="J210" i="2"/>
  <c r="K210" i="2"/>
  <c r="B211" i="2"/>
  <c r="B211" i="6"/>
  <c r="C211" i="2"/>
  <c r="D211" i="2"/>
  <c r="F211" i="2"/>
  <c r="G211" i="2"/>
  <c r="H211" i="2"/>
  <c r="I211" i="2"/>
  <c r="J211" i="2"/>
  <c r="K211" i="2"/>
  <c r="B212" i="6"/>
  <c r="B213" i="2"/>
  <c r="B213" i="6"/>
  <c r="C213" i="2"/>
  <c r="D213" i="2"/>
  <c r="E213" i="2"/>
  <c r="F213" i="2"/>
  <c r="G213" i="2"/>
  <c r="H213" i="2"/>
  <c r="J213" i="2"/>
  <c r="K213" i="2"/>
  <c r="B214" i="2"/>
  <c r="B214" i="6"/>
  <c r="D214" i="2"/>
  <c r="E214" i="2"/>
  <c r="F214" i="2"/>
  <c r="G214" i="2"/>
  <c r="H214" i="2"/>
  <c r="I214" i="2"/>
  <c r="J214" i="2"/>
  <c r="K214" i="2"/>
  <c r="B215" i="2"/>
  <c r="B215" i="6"/>
  <c r="C215" i="2"/>
  <c r="D215" i="2"/>
  <c r="E215" i="2"/>
  <c r="F215" i="2"/>
  <c r="G215" i="2"/>
  <c r="H215" i="2"/>
  <c r="I215" i="2"/>
  <c r="J215" i="2"/>
  <c r="K215" i="2"/>
  <c r="C190" i="2"/>
  <c r="D190" i="2"/>
  <c r="E190" i="2"/>
  <c r="F190" i="2"/>
  <c r="G190" i="2"/>
  <c r="H190" i="2"/>
  <c r="I190" i="2"/>
  <c r="J190" i="2"/>
  <c r="K190" i="2"/>
  <c r="B190" i="2"/>
  <c r="B190" i="6"/>
  <c r="I283" i="4"/>
  <c r="I283" i="6"/>
  <c r="E283" i="4"/>
  <c r="E283" i="6"/>
  <c r="J308" i="4"/>
  <c r="J308" i="6"/>
  <c r="F308" i="4"/>
  <c r="F308" i="6"/>
  <c r="H307" i="6"/>
  <c r="D307" i="6"/>
  <c r="J306" i="6"/>
  <c r="F306" i="6"/>
  <c r="H305" i="6"/>
  <c r="D305" i="6"/>
  <c r="J304" i="6"/>
  <c r="F304" i="6"/>
  <c r="H303" i="6"/>
  <c r="D303" i="6"/>
  <c r="J302" i="6"/>
  <c r="F302" i="6"/>
  <c r="H301" i="6"/>
  <c r="D301" i="6"/>
  <c r="J300" i="4"/>
  <c r="J300" i="6"/>
  <c r="F300" i="4"/>
  <c r="F300" i="6"/>
  <c r="H299" i="6"/>
  <c r="D299" i="6"/>
  <c r="J298" i="6"/>
  <c r="F298" i="6"/>
  <c r="H297" i="6"/>
  <c r="D297" i="6"/>
  <c r="J296" i="4"/>
  <c r="J296" i="6"/>
  <c r="F296" i="4"/>
  <c r="F296" i="6"/>
  <c r="H295" i="6"/>
  <c r="D295" i="6"/>
  <c r="J294" i="6"/>
  <c r="F294" i="6"/>
  <c r="H292" i="6"/>
  <c r="D292" i="6"/>
  <c r="J291" i="6"/>
  <c r="F291" i="6"/>
  <c r="H290" i="6"/>
  <c r="D290" i="6"/>
  <c r="J289" i="4"/>
  <c r="J289" i="6"/>
  <c r="F289" i="4"/>
  <c r="F289" i="6"/>
  <c r="H288" i="6"/>
  <c r="D288" i="6"/>
  <c r="J286" i="6"/>
  <c r="F286" i="6"/>
  <c r="H285" i="6"/>
  <c r="D285" i="6"/>
  <c r="J284" i="4"/>
  <c r="J284" i="6"/>
  <c r="F284" i="4"/>
  <c r="F284" i="6"/>
  <c r="H283" i="4"/>
  <c r="H283" i="6"/>
  <c r="D283" i="4"/>
  <c r="D283" i="6"/>
  <c r="I308" i="6"/>
  <c r="E308" i="6"/>
  <c r="K307" i="4"/>
  <c r="K307" i="6"/>
  <c r="G307" i="6"/>
  <c r="C307" i="6"/>
  <c r="I306" i="6"/>
  <c r="E306" i="6"/>
  <c r="K305" i="4"/>
  <c r="K305" i="6"/>
  <c r="G305" i="6"/>
  <c r="C305" i="6"/>
  <c r="I304" i="6"/>
  <c r="E304" i="6"/>
  <c r="K303" i="4"/>
  <c r="K303" i="6"/>
  <c r="G303" i="6"/>
  <c r="C303" i="6"/>
  <c r="I302" i="6"/>
  <c r="E302" i="6"/>
  <c r="K301" i="4"/>
  <c r="K301" i="6"/>
  <c r="G301" i="6"/>
  <c r="C301" i="6"/>
  <c r="I300" i="6"/>
  <c r="E300" i="6"/>
  <c r="K299" i="6"/>
  <c r="G299" i="6"/>
  <c r="C299" i="6"/>
  <c r="I298" i="6"/>
  <c r="E298" i="6"/>
  <c r="K297" i="4"/>
  <c r="K297" i="6"/>
  <c r="G297" i="6"/>
  <c r="C297" i="6"/>
  <c r="I296" i="6"/>
  <c r="E296" i="6"/>
  <c r="K295" i="6"/>
  <c r="G295" i="6"/>
  <c r="C295" i="6"/>
  <c r="I294" i="6"/>
  <c r="E294" i="6"/>
  <c r="K292" i="4"/>
  <c r="K292" i="6"/>
  <c r="G292" i="6"/>
  <c r="C292" i="6"/>
  <c r="I291" i="6"/>
  <c r="E291" i="6"/>
  <c r="K290" i="4"/>
  <c r="K290" i="6"/>
  <c r="G290" i="6"/>
  <c r="C290" i="6"/>
  <c r="I289" i="6"/>
  <c r="E289" i="6"/>
  <c r="K288" i="4"/>
  <c r="K288" i="6"/>
  <c r="G288" i="6"/>
  <c r="C288" i="6"/>
  <c r="I286" i="6"/>
  <c r="E286" i="6"/>
  <c r="K285" i="6"/>
  <c r="G285" i="6"/>
  <c r="C285" i="6"/>
  <c r="I284" i="4"/>
  <c r="I284" i="6"/>
  <c r="E284" i="4"/>
  <c r="E284" i="6"/>
  <c r="B309" i="2"/>
  <c r="K283" i="4"/>
  <c r="K283" i="6"/>
  <c r="G283" i="4"/>
  <c r="G283" i="6"/>
  <c r="C283" i="4"/>
  <c r="C283" i="6"/>
  <c r="H308" i="6"/>
  <c r="D308" i="6"/>
  <c r="J307" i="4"/>
  <c r="J307" i="6"/>
  <c r="F307" i="4"/>
  <c r="F307" i="6"/>
  <c r="H306" i="6"/>
  <c r="D306" i="6"/>
  <c r="J305" i="4"/>
  <c r="J305" i="6"/>
  <c r="F305" i="4"/>
  <c r="F305" i="6"/>
  <c r="H304" i="6"/>
  <c r="D304" i="6"/>
  <c r="J303" i="4"/>
  <c r="J303" i="6"/>
  <c r="F303" i="4"/>
  <c r="F303" i="6"/>
  <c r="H302" i="6"/>
  <c r="D302" i="6"/>
  <c r="J301" i="4"/>
  <c r="J301" i="6"/>
  <c r="F301" i="4"/>
  <c r="F301" i="6"/>
  <c r="H300" i="6"/>
  <c r="D300" i="6"/>
  <c r="J299" i="6"/>
  <c r="F299" i="6"/>
  <c r="H298" i="6"/>
  <c r="D298" i="6"/>
  <c r="J297" i="4"/>
  <c r="J297" i="6"/>
  <c r="F297" i="4"/>
  <c r="F297" i="6"/>
  <c r="H296" i="6"/>
  <c r="D296" i="6"/>
  <c r="J295" i="6"/>
  <c r="F295" i="6"/>
  <c r="H294" i="6"/>
  <c r="D294" i="6"/>
  <c r="J292" i="4"/>
  <c r="J292" i="6"/>
  <c r="F292" i="4"/>
  <c r="F292" i="6"/>
  <c r="H291" i="6"/>
  <c r="D291" i="6"/>
  <c r="J290" i="4"/>
  <c r="J290" i="6"/>
  <c r="F290" i="4"/>
  <c r="F290" i="6"/>
  <c r="H289" i="6"/>
  <c r="D289" i="6"/>
  <c r="J288" i="4"/>
  <c r="J288" i="6"/>
  <c r="F288" i="4"/>
  <c r="F288" i="6"/>
  <c r="H286" i="6"/>
  <c r="D286" i="6"/>
  <c r="J285" i="6"/>
  <c r="F285" i="6"/>
  <c r="H284" i="4"/>
  <c r="H284" i="6"/>
  <c r="D284" i="4"/>
  <c r="D284" i="6"/>
  <c r="J283" i="4"/>
  <c r="J283" i="6"/>
  <c r="F283" i="4"/>
  <c r="F283" i="6"/>
  <c r="K308" i="4"/>
  <c r="K308" i="6"/>
  <c r="G308" i="6"/>
  <c r="C308" i="6"/>
  <c r="I307" i="6"/>
  <c r="E307" i="6"/>
  <c r="K306" i="6"/>
  <c r="G306" i="6"/>
  <c r="C306" i="6"/>
  <c r="I305" i="6"/>
  <c r="E305" i="6"/>
  <c r="K304" i="6"/>
  <c r="G304" i="6"/>
  <c r="C304" i="6"/>
  <c r="I303" i="6"/>
  <c r="E303" i="6"/>
  <c r="K302" i="6"/>
  <c r="G302" i="6"/>
  <c r="C302" i="6"/>
  <c r="I301" i="6"/>
  <c r="E301" i="6"/>
  <c r="K300" i="4"/>
  <c r="K300" i="6"/>
  <c r="G300" i="6"/>
  <c r="C300" i="6"/>
  <c r="I299" i="6"/>
  <c r="E299" i="6"/>
  <c r="K298" i="6"/>
  <c r="G298" i="6"/>
  <c r="C298" i="6"/>
  <c r="I297" i="6"/>
  <c r="E297" i="6"/>
  <c r="K296" i="4"/>
  <c r="K296" i="6"/>
  <c r="G296" i="6"/>
  <c r="C296" i="6"/>
  <c r="I295" i="6"/>
  <c r="E295" i="6"/>
  <c r="K294" i="4"/>
  <c r="K294" i="6"/>
  <c r="G294" i="6"/>
  <c r="C294" i="6"/>
  <c r="I292" i="6"/>
  <c r="E292" i="6"/>
  <c r="K291" i="6"/>
  <c r="G291" i="6"/>
  <c r="C291" i="6"/>
  <c r="I290" i="6"/>
  <c r="E290" i="6"/>
  <c r="K289" i="4"/>
  <c r="K289" i="6"/>
  <c r="G289" i="6"/>
  <c r="C289" i="6"/>
  <c r="I288" i="6"/>
  <c r="E288" i="6"/>
  <c r="K286" i="6"/>
  <c r="G286" i="6"/>
  <c r="C286" i="6"/>
  <c r="I285" i="6"/>
  <c r="E285" i="6"/>
  <c r="K284" i="4"/>
  <c r="K284" i="6"/>
  <c r="G284" i="4"/>
  <c r="G284" i="6"/>
  <c r="C284" i="4"/>
  <c r="C284" i="6"/>
  <c r="J252" i="4"/>
  <c r="J252" i="6"/>
  <c r="F252" i="4"/>
  <c r="F252" i="6"/>
  <c r="K277" i="4"/>
  <c r="K277" i="6"/>
  <c r="G277" i="6"/>
  <c r="C277" i="6"/>
  <c r="I276" i="6"/>
  <c r="E276" i="6"/>
  <c r="K275" i="6"/>
  <c r="G275" i="6"/>
  <c r="C275" i="6"/>
  <c r="I274" i="6"/>
  <c r="E274" i="6"/>
  <c r="K273" i="6"/>
  <c r="G273" i="6"/>
  <c r="C273" i="6"/>
  <c r="I272" i="6"/>
  <c r="E272" i="6"/>
  <c r="K271" i="6"/>
  <c r="G271" i="6"/>
  <c r="C271" i="6"/>
  <c r="I270" i="6"/>
  <c r="E270" i="6"/>
  <c r="K269" i="4"/>
  <c r="K269" i="6"/>
  <c r="G269" i="6"/>
  <c r="C269" i="6"/>
  <c r="I268" i="6"/>
  <c r="E268" i="6"/>
  <c r="K267" i="6"/>
  <c r="G267" i="6"/>
  <c r="C267" i="6"/>
  <c r="I266" i="6"/>
  <c r="E266" i="6"/>
  <c r="K265" i="4"/>
  <c r="K265" i="6"/>
  <c r="G265" i="6"/>
  <c r="C265" i="6"/>
  <c r="I264" i="6"/>
  <c r="E264" i="6"/>
  <c r="K263" i="4"/>
  <c r="K263" i="6"/>
  <c r="G263" i="6"/>
  <c r="C263" i="6"/>
  <c r="I261" i="6"/>
  <c r="E261" i="6"/>
  <c r="K260" i="6"/>
  <c r="G260" i="6"/>
  <c r="C260" i="6"/>
  <c r="I259" i="6"/>
  <c r="E259" i="6"/>
  <c r="K258" i="4"/>
  <c r="K258" i="6"/>
  <c r="G258" i="6"/>
  <c r="C258" i="6"/>
  <c r="I257" i="6"/>
  <c r="E257" i="6"/>
  <c r="K255" i="6"/>
  <c r="G255" i="6"/>
  <c r="C255" i="6"/>
  <c r="I254" i="6"/>
  <c r="E254" i="6"/>
  <c r="K253" i="4"/>
  <c r="K253" i="6"/>
  <c r="G253" i="4"/>
  <c r="G253" i="6"/>
  <c r="C253" i="4"/>
  <c r="C253" i="6"/>
  <c r="I252" i="4"/>
  <c r="I252" i="6"/>
  <c r="E252" i="4"/>
  <c r="E252" i="6"/>
  <c r="J277" i="4"/>
  <c r="J277" i="6"/>
  <c r="F277" i="4"/>
  <c r="F277" i="6"/>
  <c r="H276" i="6"/>
  <c r="D276" i="6"/>
  <c r="J275" i="6"/>
  <c r="F275" i="6"/>
  <c r="H274" i="6"/>
  <c r="D274" i="6"/>
  <c r="J273" i="6"/>
  <c r="F273" i="6"/>
  <c r="H272" i="6"/>
  <c r="D272" i="6"/>
  <c r="J271" i="6"/>
  <c r="F271" i="6"/>
  <c r="H270" i="6"/>
  <c r="D270" i="6"/>
  <c r="J269" i="4"/>
  <c r="J269" i="6"/>
  <c r="F269" i="4"/>
  <c r="F269" i="6"/>
  <c r="H268" i="6"/>
  <c r="D268" i="6"/>
  <c r="J267" i="6"/>
  <c r="F267" i="6"/>
  <c r="H266" i="6"/>
  <c r="D266" i="6"/>
  <c r="J265" i="4"/>
  <c r="J265" i="6"/>
  <c r="F265" i="4"/>
  <c r="F265" i="6"/>
  <c r="H264" i="6"/>
  <c r="D264" i="6"/>
  <c r="J263" i="6"/>
  <c r="F263" i="6"/>
  <c r="H261" i="6"/>
  <c r="D261" i="6"/>
  <c r="J260" i="6"/>
  <c r="F260" i="6"/>
  <c r="H259" i="6"/>
  <c r="D259" i="6"/>
  <c r="J258" i="4"/>
  <c r="J258" i="6"/>
  <c r="F258" i="4"/>
  <c r="F258" i="6"/>
  <c r="H257" i="6"/>
  <c r="D257" i="6"/>
  <c r="J255" i="6"/>
  <c r="F255" i="6"/>
  <c r="H254" i="6"/>
  <c r="D254" i="6"/>
  <c r="J253" i="4"/>
  <c r="J253" i="6"/>
  <c r="F253" i="4"/>
  <c r="F253" i="6"/>
  <c r="H252" i="4"/>
  <c r="H252" i="6"/>
  <c r="D252" i="4"/>
  <c r="D252" i="6"/>
  <c r="I277" i="6"/>
  <c r="E277" i="6"/>
  <c r="K276" i="4"/>
  <c r="K276" i="6"/>
  <c r="G276" i="6"/>
  <c r="C276" i="6"/>
  <c r="I275" i="6"/>
  <c r="E275" i="6"/>
  <c r="K274" i="4"/>
  <c r="K274" i="6"/>
  <c r="G274" i="6"/>
  <c r="C274" i="6"/>
  <c r="I273" i="6"/>
  <c r="E273" i="6"/>
  <c r="K272" i="4"/>
  <c r="K272" i="6"/>
  <c r="G272" i="6"/>
  <c r="C272" i="6"/>
  <c r="I271" i="6"/>
  <c r="E271" i="6"/>
  <c r="K270" i="4"/>
  <c r="K270" i="6"/>
  <c r="G270" i="6"/>
  <c r="C270" i="6"/>
  <c r="I269" i="6"/>
  <c r="E269" i="6"/>
  <c r="K268" i="6"/>
  <c r="G268" i="6"/>
  <c r="C268" i="6"/>
  <c r="I267" i="6"/>
  <c r="E267" i="6"/>
  <c r="K266" i="4"/>
  <c r="K266" i="6"/>
  <c r="G266" i="6"/>
  <c r="C266" i="6"/>
  <c r="I265" i="6"/>
  <c r="E265" i="6"/>
  <c r="K264" i="6"/>
  <c r="G264" i="6"/>
  <c r="C264" i="6"/>
  <c r="I263" i="6"/>
  <c r="E263" i="6"/>
  <c r="K261" i="4"/>
  <c r="K261" i="6"/>
  <c r="G261" i="6"/>
  <c r="C261" i="6"/>
  <c r="I260" i="6"/>
  <c r="E260" i="6"/>
  <c r="K259" i="4"/>
  <c r="K259" i="6"/>
  <c r="G259" i="6"/>
  <c r="C259" i="6"/>
  <c r="I258" i="6"/>
  <c r="E258" i="6"/>
  <c r="K257" i="4"/>
  <c r="K257" i="6"/>
  <c r="G257" i="6"/>
  <c r="C257" i="6"/>
  <c r="I255" i="6"/>
  <c r="E255" i="6"/>
  <c r="K254" i="6"/>
  <c r="G254" i="6"/>
  <c r="C254" i="6"/>
  <c r="I253" i="4"/>
  <c r="I253" i="6"/>
  <c r="E253" i="4"/>
  <c r="E253" i="6"/>
  <c r="K252" i="4"/>
  <c r="K252" i="6"/>
  <c r="G252" i="4"/>
  <c r="G252" i="6"/>
  <c r="C252" i="4"/>
  <c r="C252" i="6"/>
  <c r="H277" i="6"/>
  <c r="D277" i="6"/>
  <c r="J276" i="4"/>
  <c r="J276" i="6"/>
  <c r="F276" i="4"/>
  <c r="F276" i="6"/>
  <c r="H275" i="6"/>
  <c r="D275" i="6"/>
  <c r="J274" i="4"/>
  <c r="J274" i="6"/>
  <c r="F274" i="4"/>
  <c r="F274" i="6"/>
  <c r="H273" i="6"/>
  <c r="D273" i="6"/>
  <c r="J272" i="4"/>
  <c r="J272" i="6"/>
  <c r="F272" i="4"/>
  <c r="F272" i="6"/>
  <c r="H271" i="6"/>
  <c r="D271" i="6"/>
  <c r="J270" i="4"/>
  <c r="J270" i="6"/>
  <c r="F270" i="4"/>
  <c r="F270" i="6"/>
  <c r="H269" i="6"/>
  <c r="D269" i="6"/>
  <c r="J268" i="6"/>
  <c r="F268" i="6"/>
  <c r="H267" i="6"/>
  <c r="D267" i="6"/>
  <c r="J266" i="4"/>
  <c r="J266" i="6"/>
  <c r="F266" i="4"/>
  <c r="F266" i="6"/>
  <c r="H265" i="6"/>
  <c r="D265" i="6"/>
  <c r="J264" i="6"/>
  <c r="F264" i="6"/>
  <c r="H263" i="6"/>
  <c r="D263" i="6"/>
  <c r="J261" i="4"/>
  <c r="J261" i="6"/>
  <c r="F261" i="4"/>
  <c r="F261" i="6"/>
  <c r="H260" i="6"/>
  <c r="D260" i="6"/>
  <c r="J259" i="4"/>
  <c r="J259" i="6"/>
  <c r="F259" i="4"/>
  <c r="F259" i="6"/>
  <c r="H258" i="6"/>
  <c r="D258" i="6"/>
  <c r="J257" i="4"/>
  <c r="J257" i="6"/>
  <c r="F257" i="4"/>
  <c r="F257" i="6"/>
  <c r="H255" i="6"/>
  <c r="D255" i="6"/>
  <c r="J254" i="6"/>
  <c r="F254" i="6"/>
  <c r="H253" i="4"/>
  <c r="H253" i="6"/>
  <c r="D253" i="4"/>
  <c r="D253" i="6"/>
  <c r="G221" i="4"/>
  <c r="G221" i="6"/>
  <c r="D246" i="6"/>
  <c r="J241" i="4"/>
  <c r="J241" i="6"/>
  <c r="F241" i="4"/>
  <c r="F241" i="6"/>
  <c r="D240" i="6"/>
  <c r="D236" i="6"/>
  <c r="F235" i="4"/>
  <c r="F235" i="6"/>
  <c r="D234" i="6"/>
  <c r="F233" i="6"/>
  <c r="H232" i="6"/>
  <c r="J230" i="4"/>
  <c r="J230" i="6"/>
  <c r="H229" i="6"/>
  <c r="F228" i="4"/>
  <c r="F228" i="6"/>
  <c r="H224" i="6"/>
  <c r="F223" i="6"/>
  <c r="H222" i="4"/>
  <c r="H222" i="6"/>
  <c r="D222" i="4"/>
  <c r="D222" i="6"/>
  <c r="J221" i="4"/>
  <c r="J221" i="6"/>
  <c r="F221" i="4"/>
  <c r="F221" i="6"/>
  <c r="K246" i="4"/>
  <c r="K246" i="6"/>
  <c r="G246" i="6"/>
  <c r="C246" i="6"/>
  <c r="I245" i="6"/>
  <c r="E245" i="6"/>
  <c r="K244" i="6"/>
  <c r="G244" i="6"/>
  <c r="C244" i="6"/>
  <c r="I243" i="6"/>
  <c r="E243" i="6"/>
  <c r="K242" i="6"/>
  <c r="G242" i="6"/>
  <c r="C242" i="6"/>
  <c r="I241" i="6"/>
  <c r="E241" i="6"/>
  <c r="K240" i="6"/>
  <c r="G240" i="6"/>
  <c r="C240" i="6"/>
  <c r="I239" i="6"/>
  <c r="E239" i="6"/>
  <c r="K238" i="4"/>
  <c r="K238" i="6"/>
  <c r="G238" i="6"/>
  <c r="C238" i="6"/>
  <c r="I237" i="6"/>
  <c r="E237" i="6"/>
  <c r="K236" i="6"/>
  <c r="G236" i="6"/>
  <c r="C236" i="6"/>
  <c r="I235" i="6"/>
  <c r="E235" i="6"/>
  <c r="K234" i="4"/>
  <c r="K234" i="6"/>
  <c r="G234" i="6"/>
  <c r="C234" i="6"/>
  <c r="I233" i="6"/>
  <c r="E233" i="6"/>
  <c r="K232" i="4"/>
  <c r="K232" i="6"/>
  <c r="G232" i="6"/>
  <c r="C232" i="6"/>
  <c r="I230" i="6"/>
  <c r="E230" i="6"/>
  <c r="K229" i="6"/>
  <c r="G229" i="6"/>
  <c r="C229" i="6"/>
  <c r="I228" i="6"/>
  <c r="E228" i="6"/>
  <c r="K227" i="4"/>
  <c r="K227" i="6"/>
  <c r="G227" i="6"/>
  <c r="C227" i="6"/>
  <c r="I226" i="6"/>
  <c r="E226" i="6"/>
  <c r="K224" i="6"/>
  <c r="G224" i="6"/>
  <c r="C224" i="6"/>
  <c r="I223" i="6"/>
  <c r="E223" i="6"/>
  <c r="K222" i="4"/>
  <c r="K222" i="6"/>
  <c r="G222" i="4"/>
  <c r="G222" i="6"/>
  <c r="C222" i="4"/>
  <c r="C222" i="6"/>
  <c r="K221" i="4"/>
  <c r="K221" i="6"/>
  <c r="C221" i="4"/>
  <c r="C221" i="6"/>
  <c r="H246" i="6"/>
  <c r="J245" i="4"/>
  <c r="J245" i="6"/>
  <c r="F245" i="4"/>
  <c r="F245" i="6"/>
  <c r="H244" i="6"/>
  <c r="J243" i="4"/>
  <c r="J243" i="6"/>
  <c r="H242" i="6"/>
  <c r="H240" i="6"/>
  <c r="J239" i="4"/>
  <c r="J239" i="6"/>
  <c r="F239" i="4"/>
  <c r="F239" i="6"/>
  <c r="H238" i="6"/>
  <c r="J237" i="6"/>
  <c r="H236" i="6"/>
  <c r="H234" i="6"/>
  <c r="J233" i="6"/>
  <c r="D227" i="6"/>
  <c r="J226" i="4"/>
  <c r="J226" i="6"/>
  <c r="D224" i="6"/>
  <c r="I221" i="4"/>
  <c r="I221" i="6"/>
  <c r="D245" i="6"/>
  <c r="D243" i="6"/>
  <c r="J242" i="6"/>
  <c r="H241" i="6"/>
  <c r="D241" i="6"/>
  <c r="J240" i="6"/>
  <c r="F240" i="6"/>
  <c r="H239" i="6"/>
  <c r="D239" i="6"/>
  <c r="J238" i="4"/>
  <c r="J238" i="6"/>
  <c r="F238" i="4"/>
  <c r="F238" i="6"/>
  <c r="H237" i="6"/>
  <c r="D237" i="6"/>
  <c r="J236" i="6"/>
  <c r="F236" i="6"/>
  <c r="H235" i="6"/>
  <c r="D235" i="6"/>
  <c r="J234" i="4"/>
  <c r="J234" i="6"/>
  <c r="F234" i="4"/>
  <c r="F234" i="6"/>
  <c r="H233" i="6"/>
  <c r="D233" i="6"/>
  <c r="J232" i="6"/>
  <c r="F232" i="6"/>
  <c r="H230" i="6"/>
  <c r="D230" i="6"/>
  <c r="J229" i="6"/>
  <c r="F229" i="6"/>
  <c r="H228" i="6"/>
  <c r="D228" i="6"/>
  <c r="J227" i="4"/>
  <c r="J227" i="6"/>
  <c r="F227" i="4"/>
  <c r="F227" i="6"/>
  <c r="H226" i="6"/>
  <c r="D226" i="6"/>
  <c r="J224" i="6"/>
  <c r="F224" i="6"/>
  <c r="H223" i="6"/>
  <c r="D223" i="6"/>
  <c r="J222" i="4"/>
  <c r="J222" i="6"/>
  <c r="F222" i="4"/>
  <c r="F222" i="6"/>
  <c r="D244" i="6"/>
  <c r="F243" i="4"/>
  <c r="F243" i="6"/>
  <c r="D242" i="6"/>
  <c r="D238" i="6"/>
  <c r="F237" i="6"/>
  <c r="J235" i="4"/>
  <c r="J235" i="6"/>
  <c r="D232" i="6"/>
  <c r="F230" i="4"/>
  <c r="F230" i="6"/>
  <c r="D229" i="6"/>
  <c r="J228" i="4"/>
  <c r="J228" i="6"/>
  <c r="H227" i="6"/>
  <c r="F226" i="4"/>
  <c r="F226" i="6"/>
  <c r="J223" i="6"/>
  <c r="E221" i="4"/>
  <c r="D221" i="4"/>
  <c r="H221" i="4"/>
  <c r="L221" i="4"/>
  <c r="J13" i="5"/>
  <c r="E221" i="6"/>
  <c r="J246" i="4"/>
  <c r="J246" i="6"/>
  <c r="F246" i="4"/>
  <c r="F246" i="6"/>
  <c r="H245" i="6"/>
  <c r="J244" i="6"/>
  <c r="F244" i="6"/>
  <c r="H243" i="6"/>
  <c r="F242" i="6"/>
  <c r="H221" i="6"/>
  <c r="D221" i="6"/>
  <c r="I246" i="6"/>
  <c r="E246" i="6"/>
  <c r="K245" i="4"/>
  <c r="K245" i="6"/>
  <c r="G245" i="6"/>
  <c r="C245" i="6"/>
  <c r="I244" i="6"/>
  <c r="E244" i="6"/>
  <c r="K243" i="4"/>
  <c r="K26" i="4"/>
  <c r="K57" i="4"/>
  <c r="K88" i="4"/>
  <c r="K119" i="4"/>
  <c r="K150" i="4"/>
  <c r="K212" i="4"/>
  <c r="X26" i="4"/>
  <c r="K243" i="6"/>
  <c r="G243" i="6"/>
  <c r="C243" i="6"/>
  <c r="I242" i="6"/>
  <c r="E242" i="6"/>
  <c r="K241" i="4"/>
  <c r="K241" i="6"/>
  <c r="G241" i="6"/>
  <c r="C241" i="6"/>
  <c r="I240" i="6"/>
  <c r="E240" i="6"/>
  <c r="K239" i="4"/>
  <c r="K239" i="6"/>
  <c r="G239" i="6"/>
  <c r="C239" i="6"/>
  <c r="I238" i="6"/>
  <c r="E238" i="6"/>
  <c r="K237" i="6"/>
  <c r="G237" i="6"/>
  <c r="C237" i="6"/>
  <c r="I236" i="6"/>
  <c r="E236" i="6"/>
  <c r="K235" i="4"/>
  <c r="K235" i="6"/>
  <c r="G235" i="6"/>
  <c r="C235" i="6"/>
  <c r="I234" i="6"/>
  <c r="E234" i="6"/>
  <c r="K233" i="6"/>
  <c r="G233" i="6"/>
  <c r="C233" i="6"/>
  <c r="I232" i="6"/>
  <c r="E232" i="6"/>
  <c r="K230" i="4"/>
  <c r="K230" i="6"/>
  <c r="G230" i="6"/>
  <c r="C230" i="6"/>
  <c r="I229" i="6"/>
  <c r="E229" i="6"/>
  <c r="K228" i="4"/>
  <c r="K228" i="6"/>
  <c r="G228" i="6"/>
  <c r="C228" i="6"/>
  <c r="I227" i="6"/>
  <c r="E227" i="6"/>
  <c r="K226" i="4"/>
  <c r="K226" i="6"/>
  <c r="G226" i="6"/>
  <c r="C226" i="6"/>
  <c r="I224" i="6"/>
  <c r="E224" i="6"/>
  <c r="K223" i="6"/>
  <c r="G223" i="6"/>
  <c r="C223" i="6"/>
  <c r="I222" i="4"/>
  <c r="I222" i="6"/>
  <c r="E222" i="4"/>
  <c r="E222" i="6"/>
  <c r="J190" i="4"/>
  <c r="J190" i="6"/>
  <c r="F190" i="4"/>
  <c r="F190" i="6"/>
  <c r="F216" i="2"/>
  <c r="K215" i="4"/>
  <c r="K215" i="6"/>
  <c r="G215" i="6"/>
  <c r="C215" i="6"/>
  <c r="I214" i="6"/>
  <c r="E214" i="6"/>
  <c r="K213" i="6"/>
  <c r="G213" i="6"/>
  <c r="C213" i="6"/>
  <c r="I212" i="6"/>
  <c r="E212" i="6"/>
  <c r="K211" i="6"/>
  <c r="G211" i="6"/>
  <c r="C211" i="6"/>
  <c r="I210" i="6"/>
  <c r="E210" i="6"/>
  <c r="K209" i="6"/>
  <c r="G209" i="6"/>
  <c r="C209" i="6"/>
  <c r="I208" i="6"/>
  <c r="E208" i="6"/>
  <c r="K207" i="4"/>
  <c r="K207" i="6"/>
  <c r="G207" i="6"/>
  <c r="C207" i="6"/>
  <c r="I206" i="6"/>
  <c r="E206" i="6"/>
  <c r="K205" i="6"/>
  <c r="G205" i="6"/>
  <c r="C205" i="6"/>
  <c r="I204" i="6"/>
  <c r="E204" i="6"/>
  <c r="K203" i="4"/>
  <c r="K203" i="6"/>
  <c r="G203" i="6"/>
  <c r="C203" i="6"/>
  <c r="I202" i="6"/>
  <c r="E202" i="6"/>
  <c r="K201" i="4"/>
  <c r="K201" i="6"/>
  <c r="G201" i="6"/>
  <c r="C201" i="6"/>
  <c r="I199" i="6"/>
  <c r="E199" i="6"/>
  <c r="K198" i="6"/>
  <c r="G198" i="6"/>
  <c r="C198" i="6"/>
  <c r="I197" i="6"/>
  <c r="E197" i="6"/>
  <c r="K196" i="4"/>
  <c r="K196" i="6"/>
  <c r="G196" i="6"/>
  <c r="C196" i="6"/>
  <c r="I195" i="6"/>
  <c r="E195" i="6"/>
  <c r="K193" i="6"/>
  <c r="G193" i="6"/>
  <c r="C193" i="6"/>
  <c r="I192" i="6"/>
  <c r="E192" i="6"/>
  <c r="K191" i="4"/>
  <c r="K191" i="6"/>
  <c r="G191" i="4"/>
  <c r="G191" i="6"/>
  <c r="C191" i="4"/>
  <c r="C191" i="6"/>
  <c r="I190" i="4"/>
  <c r="I190" i="6"/>
  <c r="E190" i="4"/>
  <c r="E190" i="6"/>
  <c r="J215" i="4"/>
  <c r="J215" i="6"/>
  <c r="F215" i="4"/>
  <c r="F215" i="6"/>
  <c r="H214" i="6"/>
  <c r="D214" i="6"/>
  <c r="J213" i="6"/>
  <c r="F213" i="6"/>
  <c r="H212" i="6"/>
  <c r="D212" i="6"/>
  <c r="J211" i="6"/>
  <c r="F211" i="6"/>
  <c r="H210" i="6"/>
  <c r="D210" i="6"/>
  <c r="J209" i="6"/>
  <c r="F209" i="6"/>
  <c r="H208" i="6"/>
  <c r="D208" i="6"/>
  <c r="J207" i="4"/>
  <c r="J21" i="4"/>
  <c r="J52" i="4"/>
  <c r="J83" i="4"/>
  <c r="J114" i="4"/>
  <c r="J145" i="4"/>
  <c r="W21" i="4"/>
  <c r="J207" i="6"/>
  <c r="F207" i="4"/>
  <c r="F207" i="6"/>
  <c r="H206" i="6"/>
  <c r="D206" i="6"/>
  <c r="J205" i="6"/>
  <c r="F205" i="6"/>
  <c r="H204" i="6"/>
  <c r="D204" i="6"/>
  <c r="J203" i="4"/>
  <c r="J203" i="6"/>
  <c r="F203" i="4"/>
  <c r="F203" i="6"/>
  <c r="H202" i="6"/>
  <c r="D202" i="6"/>
  <c r="J201" i="6"/>
  <c r="F201" i="6"/>
  <c r="H199" i="6"/>
  <c r="D199" i="6"/>
  <c r="J198" i="6"/>
  <c r="F198" i="6"/>
  <c r="H197" i="6"/>
  <c r="D197" i="6"/>
  <c r="J196" i="4"/>
  <c r="J196" i="6"/>
  <c r="F196" i="4"/>
  <c r="F196" i="6"/>
  <c r="H195" i="6"/>
  <c r="D195" i="6"/>
  <c r="J193" i="6"/>
  <c r="F193" i="6"/>
  <c r="H192" i="6"/>
  <c r="D192" i="6"/>
  <c r="J191" i="4"/>
  <c r="J191" i="6"/>
  <c r="F191" i="4"/>
  <c r="F191" i="6"/>
  <c r="H190" i="4"/>
  <c r="H190" i="6"/>
  <c r="D190" i="4"/>
  <c r="D190" i="6"/>
  <c r="I215" i="6"/>
  <c r="E215" i="6"/>
  <c r="K214" i="4"/>
  <c r="K214" i="6"/>
  <c r="G214" i="6"/>
  <c r="C214" i="6"/>
  <c r="I213" i="6"/>
  <c r="E213" i="6"/>
  <c r="K212" i="6"/>
  <c r="G212" i="6"/>
  <c r="C212" i="6"/>
  <c r="I211" i="6"/>
  <c r="E211" i="6"/>
  <c r="K210" i="4"/>
  <c r="K210" i="6"/>
  <c r="G210" i="6"/>
  <c r="C210" i="6"/>
  <c r="I209" i="6"/>
  <c r="E209" i="6"/>
  <c r="K208" i="4"/>
  <c r="K208" i="6"/>
  <c r="G208" i="6"/>
  <c r="C208" i="6"/>
  <c r="I207" i="6"/>
  <c r="E207" i="6"/>
  <c r="K206" i="6"/>
  <c r="G206" i="6"/>
  <c r="C206" i="6"/>
  <c r="I205" i="6"/>
  <c r="E205" i="6"/>
  <c r="K204" i="4"/>
  <c r="K204" i="6"/>
  <c r="G204" i="6"/>
  <c r="C204" i="6"/>
  <c r="I203" i="6"/>
  <c r="E203" i="6"/>
  <c r="K202" i="6"/>
  <c r="G202" i="6"/>
  <c r="C202" i="6"/>
  <c r="I201" i="6"/>
  <c r="E201" i="6"/>
  <c r="K199" i="4"/>
  <c r="K199" i="6"/>
  <c r="G199" i="6"/>
  <c r="C199" i="6"/>
  <c r="I198" i="6"/>
  <c r="E198" i="6"/>
  <c r="K197" i="4"/>
  <c r="K197" i="6"/>
  <c r="G197" i="6"/>
  <c r="C197" i="6"/>
  <c r="I196" i="6"/>
  <c r="E196" i="6"/>
  <c r="K195" i="4"/>
  <c r="K195" i="6"/>
  <c r="G195" i="6"/>
  <c r="C195" i="6"/>
  <c r="I193" i="6"/>
  <c r="E193" i="6"/>
  <c r="K192" i="6"/>
  <c r="G192" i="6"/>
  <c r="C192" i="6"/>
  <c r="I191" i="4"/>
  <c r="I191" i="6"/>
  <c r="E191" i="4"/>
  <c r="E191" i="6"/>
  <c r="K190" i="4"/>
  <c r="K190" i="6"/>
  <c r="G190" i="4"/>
  <c r="G190" i="6"/>
  <c r="C190" i="4"/>
  <c r="C190" i="6"/>
  <c r="H215" i="6"/>
  <c r="D215" i="6"/>
  <c r="J214" i="4"/>
  <c r="J214" i="6"/>
  <c r="F214" i="4"/>
  <c r="F214" i="6"/>
  <c r="H213" i="6"/>
  <c r="D213" i="6"/>
  <c r="J212" i="4"/>
  <c r="J212" i="6"/>
  <c r="F212" i="4"/>
  <c r="F212" i="6"/>
  <c r="H211" i="6"/>
  <c r="D211" i="6"/>
  <c r="J210" i="4"/>
  <c r="J210" i="6"/>
  <c r="F210" i="4"/>
  <c r="F210" i="6"/>
  <c r="H209" i="6"/>
  <c r="D209" i="6"/>
  <c r="J208" i="4"/>
  <c r="J208" i="6"/>
  <c r="F208" i="4"/>
  <c r="F208" i="6"/>
  <c r="H207" i="6"/>
  <c r="D207" i="6"/>
  <c r="J206" i="6"/>
  <c r="F206" i="6"/>
  <c r="H205" i="6"/>
  <c r="D205" i="6"/>
  <c r="J204" i="4"/>
  <c r="J204" i="6"/>
  <c r="F204" i="4"/>
  <c r="F204" i="6"/>
  <c r="H203" i="6"/>
  <c r="D203" i="6"/>
  <c r="J202" i="6"/>
  <c r="F202" i="6"/>
  <c r="H201" i="6"/>
  <c r="D201" i="6"/>
  <c r="J199" i="4"/>
  <c r="J199" i="6"/>
  <c r="F199" i="4"/>
  <c r="F199" i="6"/>
  <c r="H198" i="6"/>
  <c r="D198" i="6"/>
  <c r="J197" i="4"/>
  <c r="J197" i="6"/>
  <c r="F197" i="4"/>
  <c r="F197" i="6"/>
  <c r="H196" i="6"/>
  <c r="D196" i="6"/>
  <c r="J195" i="4"/>
  <c r="J195" i="6"/>
  <c r="F195" i="4"/>
  <c r="F195" i="6"/>
  <c r="H193" i="6"/>
  <c r="D193" i="6"/>
  <c r="J192" i="6"/>
  <c r="F192" i="6"/>
  <c r="H191" i="4"/>
  <c r="H191" i="6"/>
  <c r="D191" i="4"/>
  <c r="D191" i="6"/>
  <c r="L297" i="6"/>
  <c r="L286" i="6"/>
  <c r="L290" i="6"/>
  <c r="L291" i="6"/>
  <c r="L296" i="6"/>
  <c r="L299" i="6"/>
  <c r="L300" i="6"/>
  <c r="L304" i="6"/>
  <c r="L305" i="6"/>
  <c r="L307" i="6"/>
  <c r="L308" i="6"/>
  <c r="L252" i="6"/>
  <c r="L284" i="6"/>
  <c r="L288" i="6"/>
  <c r="L294" i="6"/>
  <c r="L302" i="6"/>
  <c r="L285" i="6"/>
  <c r="L295" i="6"/>
  <c r="L303" i="6"/>
  <c r="L301" i="6"/>
  <c r="L283" i="6"/>
  <c r="L289" i="6"/>
  <c r="L298" i="6"/>
  <c r="L306" i="6"/>
  <c r="L292" i="6"/>
  <c r="F309" i="6"/>
  <c r="F278" i="6"/>
  <c r="F247" i="6"/>
  <c r="F216" i="6"/>
  <c r="B185" i="2"/>
  <c r="E185" i="2"/>
  <c r="J185" i="2"/>
  <c r="I185" i="2"/>
  <c r="K185" i="2"/>
  <c r="D185" i="2"/>
  <c r="F185" i="2"/>
  <c r="K21" i="4"/>
  <c r="K52" i="4"/>
  <c r="K83" i="4"/>
  <c r="K114" i="4"/>
  <c r="K145" i="4"/>
  <c r="X21" i="4"/>
  <c r="C185" i="2"/>
  <c r="H185" i="2"/>
  <c r="G185" i="2"/>
  <c r="F185" i="6"/>
  <c r="B309" i="6"/>
  <c r="B278" i="6"/>
  <c r="B247" i="6"/>
  <c r="B216" i="6"/>
  <c r="B185" i="6"/>
  <c r="B216" i="2"/>
  <c r="K309" i="7"/>
  <c r="J309" i="7"/>
  <c r="I309" i="7"/>
  <c r="H309" i="7"/>
  <c r="G309" i="7"/>
  <c r="F309" i="7"/>
  <c r="E309" i="7"/>
  <c r="D309" i="7"/>
  <c r="C309" i="7"/>
  <c r="B309" i="7"/>
  <c r="K278" i="7"/>
  <c r="J278" i="7"/>
  <c r="I278" i="7"/>
  <c r="H278" i="7"/>
  <c r="G278" i="7"/>
  <c r="F278" i="7"/>
  <c r="E278" i="7"/>
  <c r="D278" i="7"/>
  <c r="C278" i="7"/>
  <c r="B278" i="7"/>
  <c r="K247" i="7"/>
  <c r="J247" i="7"/>
  <c r="I247" i="7"/>
  <c r="H247" i="7"/>
  <c r="G247" i="7"/>
  <c r="F247" i="7"/>
  <c r="E247" i="7"/>
  <c r="D247" i="7"/>
  <c r="C247" i="7"/>
  <c r="B247" i="7"/>
  <c r="K216" i="7"/>
  <c r="J216" i="7"/>
  <c r="I216" i="7"/>
  <c r="H216" i="7"/>
  <c r="G216" i="7"/>
  <c r="F216" i="7"/>
  <c r="E216" i="7"/>
  <c r="D216" i="7"/>
  <c r="C216" i="7"/>
  <c r="B216" i="7"/>
  <c r="K185" i="7"/>
  <c r="J185" i="7"/>
  <c r="I185" i="7"/>
  <c r="H185" i="7"/>
  <c r="G185" i="7"/>
  <c r="F185" i="7"/>
  <c r="E185" i="7"/>
  <c r="D185" i="7"/>
  <c r="C185" i="7"/>
  <c r="B185" i="7"/>
  <c r="K154" i="7"/>
  <c r="J154" i="7"/>
  <c r="I154" i="7"/>
  <c r="H154" i="7"/>
  <c r="G154" i="7"/>
  <c r="F154" i="7"/>
  <c r="E154" i="7"/>
  <c r="D154" i="7"/>
  <c r="C154" i="7"/>
  <c r="B154" i="7"/>
  <c r="K123" i="7"/>
  <c r="J123" i="7"/>
  <c r="I123" i="7"/>
  <c r="H123" i="7"/>
  <c r="G123" i="7"/>
  <c r="F123" i="7"/>
  <c r="E123" i="7"/>
  <c r="D123" i="7"/>
  <c r="C123" i="7"/>
  <c r="B123" i="7"/>
  <c r="K92" i="7"/>
  <c r="J92" i="7"/>
  <c r="I92" i="7"/>
  <c r="H92" i="7"/>
  <c r="G92" i="7"/>
  <c r="F92" i="7"/>
  <c r="E92" i="7"/>
  <c r="D92" i="7"/>
  <c r="C92" i="7"/>
  <c r="B92" i="7"/>
  <c r="K61" i="7"/>
  <c r="J61" i="7"/>
  <c r="I61" i="7"/>
  <c r="H61" i="7"/>
  <c r="G61" i="7"/>
  <c r="F61" i="7"/>
  <c r="E61" i="7"/>
  <c r="D61" i="7"/>
  <c r="C61" i="7"/>
  <c r="B61" i="7"/>
  <c r="B30" i="7"/>
  <c r="B247" i="2"/>
  <c r="B278" i="2"/>
  <c r="L308" i="2"/>
  <c r="L305" i="2"/>
  <c r="L304" i="2"/>
  <c r="L301" i="2"/>
  <c r="L300" i="2"/>
  <c r="L291" i="2"/>
  <c r="L286" i="2"/>
  <c r="J309" i="2"/>
  <c r="F309" i="2"/>
  <c r="L277" i="2"/>
  <c r="L276" i="2"/>
  <c r="L274" i="2"/>
  <c r="L273" i="2"/>
  <c r="L270" i="2"/>
  <c r="L269" i="2"/>
  <c r="L260" i="2"/>
  <c r="L255" i="2"/>
  <c r="J278" i="2"/>
  <c r="F278" i="2"/>
  <c r="L246" i="2"/>
  <c r="L245" i="2"/>
  <c r="L243" i="2"/>
  <c r="L242" i="2"/>
  <c r="L239" i="2"/>
  <c r="L238" i="2"/>
  <c r="L229" i="2"/>
  <c r="L224" i="2"/>
  <c r="J247" i="2"/>
  <c r="F247" i="2"/>
  <c r="L215" i="2"/>
  <c r="L211" i="2"/>
  <c r="L208" i="2"/>
  <c r="L207" i="2"/>
  <c r="L198" i="2"/>
  <c r="L193" i="2"/>
  <c r="F30" i="7"/>
  <c r="L191" i="2"/>
  <c r="L196" i="2"/>
  <c r="L213" i="2"/>
  <c r="D247" i="2"/>
  <c r="H247" i="2"/>
  <c r="L222" i="2"/>
  <c r="L227" i="2"/>
  <c r="L244" i="2"/>
  <c r="D278" i="2"/>
  <c r="H278" i="2"/>
  <c r="L253" i="2"/>
  <c r="L258" i="2"/>
  <c r="L275" i="2"/>
  <c r="D309" i="2"/>
  <c r="H309" i="2"/>
  <c r="L284" i="2"/>
  <c r="L289" i="2"/>
  <c r="L306" i="2"/>
  <c r="L190" i="2"/>
  <c r="L212" i="2"/>
  <c r="C247" i="2"/>
  <c r="G247" i="2"/>
  <c r="K247" i="2"/>
  <c r="C278" i="2"/>
  <c r="G278" i="2"/>
  <c r="K278" i="2"/>
  <c r="C309" i="2"/>
  <c r="G309" i="2"/>
  <c r="K309" i="2"/>
  <c r="L283" i="2"/>
  <c r="L221" i="2"/>
  <c r="L210" i="2"/>
  <c r="L214" i="2"/>
  <c r="E247" i="2"/>
  <c r="I247" i="2"/>
  <c r="L241" i="2"/>
  <c r="E278" i="2"/>
  <c r="I278" i="2"/>
  <c r="L272" i="2"/>
  <c r="E309" i="2"/>
  <c r="I309" i="2"/>
  <c r="L303" i="2"/>
  <c r="L307" i="2"/>
  <c r="L252" i="2"/>
  <c r="L278" i="2"/>
  <c r="L247" i="2"/>
  <c r="L185" i="2"/>
  <c r="L309" i="2"/>
  <c r="L269" i="6"/>
  <c r="J304" i="4"/>
  <c r="D296" i="4"/>
  <c r="I234" i="4"/>
  <c r="C299" i="4"/>
  <c r="I304" i="4"/>
  <c r="D205" i="4"/>
  <c r="D298" i="4"/>
  <c r="D267" i="4"/>
  <c r="D236" i="4"/>
  <c r="I210" i="4"/>
  <c r="I24" i="4"/>
  <c r="I55" i="4"/>
  <c r="I86" i="4"/>
  <c r="I117" i="4"/>
  <c r="I148" i="4"/>
  <c r="I241" i="4"/>
  <c r="I272" i="4"/>
  <c r="I303" i="4"/>
  <c r="V24" i="4"/>
  <c r="J306" i="4"/>
  <c r="J275" i="4"/>
  <c r="J213" i="4"/>
  <c r="J244" i="4"/>
  <c r="D213" i="4"/>
  <c r="D244" i="4"/>
  <c r="D275" i="4"/>
  <c r="D306" i="4"/>
  <c r="I305" i="4"/>
  <c r="I274" i="4"/>
  <c r="I212" i="4"/>
  <c r="I243" i="4"/>
  <c r="K213" i="4"/>
  <c r="K244" i="4"/>
  <c r="K306" i="4"/>
  <c r="K275" i="4"/>
  <c r="E215" i="4"/>
  <c r="E246" i="4"/>
  <c r="E308" i="4"/>
  <c r="E277" i="4"/>
  <c r="H303" i="4"/>
  <c r="H272" i="4"/>
  <c r="H241" i="4"/>
  <c r="H210" i="4"/>
  <c r="I308" i="4"/>
  <c r="I277" i="4"/>
  <c r="I215" i="4"/>
  <c r="I246" i="4"/>
  <c r="F213" i="4"/>
  <c r="F244" i="4"/>
  <c r="F306" i="4"/>
  <c r="F275" i="4"/>
  <c r="G305" i="4"/>
  <c r="D232" i="4"/>
  <c r="G272" i="4"/>
  <c r="I275" i="4"/>
  <c r="E303" i="4"/>
  <c r="E272" i="4"/>
  <c r="E210" i="4"/>
  <c r="E241" i="4"/>
  <c r="F193" i="4"/>
  <c r="H304" i="4"/>
  <c r="H234" i="4"/>
  <c r="E193" i="4"/>
  <c r="E224" i="4"/>
  <c r="E286" i="4"/>
  <c r="E255" i="4"/>
  <c r="C304" i="4"/>
  <c r="C273" i="4"/>
  <c r="C211" i="4"/>
  <c r="C242" i="4"/>
  <c r="J237" i="4"/>
  <c r="D242" i="4"/>
  <c r="D304" i="4"/>
  <c r="C296" i="4"/>
  <c r="C193" i="4"/>
  <c r="B5" i="2"/>
  <c r="B5" i="6"/>
  <c r="F5" i="2"/>
  <c r="J5" i="2"/>
  <c r="B7" i="6"/>
  <c r="B10" i="6"/>
  <c r="C5" i="2"/>
  <c r="K5" i="2"/>
  <c r="K10" i="6"/>
  <c r="D5" i="2"/>
  <c r="H5" i="2"/>
  <c r="H36" i="2"/>
  <c r="H67" i="2"/>
  <c r="H98" i="2"/>
  <c r="H129" i="2"/>
  <c r="U36" i="2"/>
  <c r="B6" i="6"/>
  <c r="B9" i="6"/>
  <c r="B11" i="6"/>
  <c r="C16" i="6"/>
  <c r="E5" i="2"/>
  <c r="B12" i="6"/>
  <c r="B15" i="6"/>
  <c r="B17" i="6"/>
  <c r="I22" i="6"/>
  <c r="E28" i="6"/>
  <c r="I28" i="6"/>
  <c r="F4" i="2"/>
  <c r="J4" i="2"/>
  <c r="B16" i="6"/>
  <c r="B18" i="6"/>
  <c r="B49" i="6"/>
  <c r="B80" i="6"/>
  <c r="B111" i="6"/>
  <c r="B142" i="6"/>
  <c r="O18" i="6"/>
  <c r="B19" i="6"/>
  <c r="D22" i="6"/>
  <c r="J22" i="6"/>
  <c r="B26" i="6"/>
  <c r="B27" i="6"/>
  <c r="C28" i="6"/>
  <c r="H28" i="6"/>
  <c r="E4" i="2"/>
  <c r="E4" i="6"/>
  <c r="K4" i="2"/>
  <c r="B20" i="6"/>
  <c r="C22" i="6"/>
  <c r="B29" i="6"/>
  <c r="C18" i="6"/>
  <c r="K22" i="6"/>
  <c r="B24" i="6"/>
  <c r="B55" i="6"/>
  <c r="B86" i="6"/>
  <c r="B117" i="6"/>
  <c r="B148" i="6"/>
  <c r="O55" i="6"/>
  <c r="B25" i="6"/>
  <c r="D28" i="6"/>
  <c r="J28" i="6"/>
  <c r="B4" i="6"/>
  <c r="B13" i="6"/>
  <c r="H22" i="6"/>
  <c r="B22" i="6"/>
  <c r="B53" i="6"/>
  <c r="B84" i="6"/>
  <c r="B115" i="6"/>
  <c r="B146" i="6"/>
  <c r="O53" i="6"/>
  <c r="G22" i="6"/>
  <c r="D26" i="6"/>
  <c r="F28" i="6"/>
  <c r="K28" i="6"/>
  <c r="C4" i="2"/>
  <c r="H4" i="2"/>
  <c r="B21" i="6"/>
  <c r="B52" i="6"/>
  <c r="B83" i="6"/>
  <c r="B114" i="6"/>
  <c r="B145" i="6"/>
  <c r="O52" i="6"/>
  <c r="B28" i="6"/>
  <c r="G28" i="6"/>
  <c r="D4" i="2"/>
  <c r="D51" i="6"/>
  <c r="C36" i="2"/>
  <c r="C36" i="6"/>
  <c r="G36" i="2"/>
  <c r="G36" i="6"/>
  <c r="K36" i="2"/>
  <c r="K36" i="6"/>
  <c r="E37" i="6"/>
  <c r="I37" i="6"/>
  <c r="C38" i="6"/>
  <c r="G38" i="6"/>
  <c r="K38" i="6"/>
  <c r="E40" i="6"/>
  <c r="I40" i="6"/>
  <c r="C41" i="6"/>
  <c r="G41" i="6"/>
  <c r="K41" i="6"/>
  <c r="E42" i="6"/>
  <c r="I42" i="6"/>
  <c r="C43" i="2"/>
  <c r="C43" i="6"/>
  <c r="G43" i="2"/>
  <c r="G43" i="6"/>
  <c r="K43" i="2"/>
  <c r="K43" i="6"/>
  <c r="E44" i="6"/>
  <c r="I44" i="6"/>
  <c r="C46" i="6"/>
  <c r="G46" i="6"/>
  <c r="K46" i="6"/>
  <c r="E47" i="6"/>
  <c r="I47" i="6"/>
  <c r="C48" i="6"/>
  <c r="G48" i="6"/>
  <c r="K48" i="6"/>
  <c r="E49" i="6"/>
  <c r="I49" i="6"/>
  <c r="C50" i="6"/>
  <c r="G50" i="6"/>
  <c r="K50" i="6"/>
  <c r="F51" i="6"/>
  <c r="J51" i="6"/>
  <c r="D52" i="6"/>
  <c r="H52" i="6"/>
  <c r="F53" i="6"/>
  <c r="J53" i="6"/>
  <c r="D54" i="6"/>
  <c r="H54" i="6"/>
  <c r="F55" i="6"/>
  <c r="J55" i="6"/>
  <c r="D56" i="2"/>
  <c r="D56" i="6"/>
  <c r="H56" i="2"/>
  <c r="H56" i="6"/>
  <c r="B57" i="6"/>
  <c r="F57" i="6"/>
  <c r="J57" i="6"/>
  <c r="D58" i="6"/>
  <c r="H58" i="6"/>
  <c r="B59" i="6"/>
  <c r="F59" i="6"/>
  <c r="J59" i="6"/>
  <c r="D60" i="6"/>
  <c r="H60" i="6"/>
  <c r="C35" i="2"/>
  <c r="C35" i="6"/>
  <c r="G35" i="2"/>
  <c r="G35" i="6"/>
  <c r="K35" i="2"/>
  <c r="K35" i="6"/>
  <c r="E36" i="2"/>
  <c r="E36" i="6"/>
  <c r="J36" i="2"/>
  <c r="J36" i="6"/>
  <c r="F37" i="6"/>
  <c r="K37" i="6"/>
  <c r="F38" i="6"/>
  <c r="B40" i="6"/>
  <c r="G40" i="6"/>
  <c r="B41" i="6"/>
  <c r="H41" i="6"/>
  <c r="C42" i="6"/>
  <c r="H42" i="6"/>
  <c r="D43" i="2"/>
  <c r="D43" i="6"/>
  <c r="I43" i="2"/>
  <c r="I43" i="6"/>
  <c r="D44" i="6"/>
  <c r="J44" i="6"/>
  <c r="E46" i="6"/>
  <c r="J46" i="6"/>
  <c r="F47" i="6"/>
  <c r="K47" i="6"/>
  <c r="F48" i="6"/>
  <c r="G49" i="6"/>
  <c r="B50" i="6"/>
  <c r="H50" i="6"/>
  <c r="C51" i="6"/>
  <c r="I51" i="6"/>
  <c r="E52" i="6"/>
  <c r="J52" i="6"/>
  <c r="E53" i="6"/>
  <c r="K53" i="6"/>
  <c r="F54" i="6"/>
  <c r="K54" i="6"/>
  <c r="G55" i="6"/>
  <c r="B56" i="2"/>
  <c r="B56" i="6"/>
  <c r="G56" i="2"/>
  <c r="G56" i="6"/>
  <c r="C57" i="6"/>
  <c r="H57" i="6"/>
  <c r="C58" i="6"/>
  <c r="I58" i="6"/>
  <c r="D59" i="6"/>
  <c r="I59" i="6"/>
  <c r="E60" i="6"/>
  <c r="J60" i="6"/>
  <c r="F35" i="2"/>
  <c r="F35" i="6"/>
  <c r="B35" i="2"/>
  <c r="B35" i="6"/>
  <c r="I36" i="2"/>
  <c r="I36" i="6"/>
  <c r="D37" i="6"/>
  <c r="E38" i="6"/>
  <c r="J38" i="6"/>
  <c r="K40" i="6"/>
  <c r="B42" i="6"/>
  <c r="G42" i="6"/>
  <c r="B43" i="2"/>
  <c r="B43" i="6"/>
  <c r="C44" i="6"/>
  <c r="H44" i="6"/>
  <c r="D46" i="6"/>
  <c r="I46" i="6"/>
  <c r="D47" i="6"/>
  <c r="J47" i="6"/>
  <c r="J48" i="6"/>
  <c r="F50" i="6"/>
  <c r="H51" i="6"/>
  <c r="C52" i="6"/>
  <c r="D53" i="6"/>
  <c r="K55" i="6"/>
  <c r="B58" i="6"/>
  <c r="H59" i="6"/>
  <c r="I60" i="6"/>
  <c r="E35" i="2"/>
  <c r="E35" i="6"/>
  <c r="J35" i="2"/>
  <c r="J35" i="6"/>
  <c r="F36" i="2"/>
  <c r="F36" i="6"/>
  <c r="B37" i="6"/>
  <c r="G37" i="6"/>
  <c r="B38" i="6"/>
  <c r="H38" i="6"/>
  <c r="C40" i="6"/>
  <c r="H40" i="6"/>
  <c r="D41" i="6"/>
  <c r="I41" i="6"/>
  <c r="D42" i="6"/>
  <c r="J42" i="6"/>
  <c r="E43" i="2"/>
  <c r="E43" i="6"/>
  <c r="J43" i="2"/>
  <c r="J43" i="6"/>
  <c r="F44" i="6"/>
  <c r="K44" i="6"/>
  <c r="F46" i="6"/>
  <c r="B47" i="6"/>
  <c r="G47" i="6"/>
  <c r="B48" i="6"/>
  <c r="H48" i="6"/>
  <c r="C49" i="6"/>
  <c r="H49" i="6"/>
  <c r="D50" i="6"/>
  <c r="I50" i="6"/>
  <c r="E51" i="6"/>
  <c r="K51" i="6"/>
  <c r="F52" i="6"/>
  <c r="K52" i="6"/>
  <c r="G53" i="6"/>
  <c r="B54" i="6"/>
  <c r="G54" i="6"/>
  <c r="C55" i="6"/>
  <c r="H55" i="6"/>
  <c r="C56" i="2"/>
  <c r="C56" i="6"/>
  <c r="I56" i="2"/>
  <c r="I56" i="6"/>
  <c r="D57" i="6"/>
  <c r="I57" i="6"/>
  <c r="E58" i="6"/>
  <c r="J58" i="6"/>
  <c r="E59" i="6"/>
  <c r="K59" i="6"/>
  <c r="F60" i="6"/>
  <c r="K60" i="6"/>
  <c r="H35" i="2"/>
  <c r="H35" i="6"/>
  <c r="D36" i="2"/>
  <c r="D36" i="6"/>
  <c r="J37" i="6"/>
  <c r="F40" i="6"/>
  <c r="F41" i="6"/>
  <c r="H43" i="2"/>
  <c r="H43" i="6"/>
  <c r="E48" i="6"/>
  <c r="K49" i="6"/>
  <c r="B51" i="6"/>
  <c r="I52" i="6"/>
  <c r="I53" i="6"/>
  <c r="E54" i="6"/>
  <c r="F56" i="2"/>
  <c r="F56" i="6"/>
  <c r="K56" i="2"/>
  <c r="K56" i="6"/>
  <c r="G57" i="6"/>
  <c r="G58" i="6"/>
  <c r="C59" i="6"/>
  <c r="B36" i="2"/>
  <c r="B36" i="6"/>
  <c r="H36" i="6"/>
  <c r="C37" i="6"/>
  <c r="H37" i="6"/>
  <c r="D38" i="6"/>
  <c r="I38" i="6"/>
  <c r="D40" i="6"/>
  <c r="J40" i="6"/>
  <c r="E41" i="6"/>
  <c r="J41" i="6"/>
  <c r="F42" i="6"/>
  <c r="K42" i="6"/>
  <c r="F43" i="2"/>
  <c r="F43" i="6"/>
  <c r="B44" i="6"/>
  <c r="G44" i="6"/>
  <c r="B46" i="6"/>
  <c r="H46" i="6"/>
  <c r="C47" i="6"/>
  <c r="H47" i="6"/>
  <c r="D48" i="6"/>
  <c r="I48" i="6"/>
  <c r="D49" i="6"/>
  <c r="J49" i="6"/>
  <c r="E50" i="6"/>
  <c r="J50" i="6"/>
  <c r="G51" i="6"/>
  <c r="G52" i="6"/>
  <c r="C53" i="6"/>
  <c r="H53" i="6"/>
  <c r="C54" i="6"/>
  <c r="I54" i="6"/>
  <c r="D55" i="6"/>
  <c r="I55" i="6"/>
  <c r="E56" i="6"/>
  <c r="J56" i="2"/>
  <c r="J56" i="6"/>
  <c r="E57" i="6"/>
  <c r="K57" i="6"/>
  <c r="F58" i="6"/>
  <c r="K58" i="6"/>
  <c r="G59" i="6"/>
  <c r="B60" i="6"/>
  <c r="G60" i="6"/>
  <c r="D35" i="2"/>
  <c r="D35" i="6"/>
  <c r="I35" i="2"/>
  <c r="I35" i="6"/>
  <c r="F49" i="6"/>
  <c r="J54" i="6"/>
  <c r="E55" i="6"/>
  <c r="C60" i="6"/>
  <c r="L100" i="2"/>
  <c r="F49" i="5"/>
  <c r="L103" i="2"/>
  <c r="F52" i="5"/>
  <c r="B105" i="2"/>
  <c r="C105" i="2"/>
  <c r="D105" i="2"/>
  <c r="F105" i="2"/>
  <c r="G105" i="2"/>
  <c r="H105" i="2"/>
  <c r="I105" i="2"/>
  <c r="J105" i="2"/>
  <c r="K105" i="2"/>
  <c r="L105" i="2"/>
  <c r="F54" i="5"/>
  <c r="B118" i="2"/>
  <c r="C118" i="2"/>
  <c r="D118" i="2"/>
  <c r="F118" i="2"/>
  <c r="G118" i="2"/>
  <c r="H118" i="2"/>
  <c r="I118" i="2"/>
  <c r="J118" i="2"/>
  <c r="K118" i="2"/>
  <c r="L118" i="2"/>
  <c r="F67" i="5"/>
  <c r="F73" i="5"/>
  <c r="B98" i="2"/>
  <c r="B98" i="6"/>
  <c r="F98" i="2"/>
  <c r="J98" i="2"/>
  <c r="B100" i="6"/>
  <c r="B103" i="6"/>
  <c r="B105" i="6"/>
  <c r="B108" i="6"/>
  <c r="B110" i="6"/>
  <c r="B112" i="6"/>
  <c r="B116" i="6"/>
  <c r="B118" i="6"/>
  <c r="B120" i="6"/>
  <c r="B122" i="6"/>
  <c r="E97" i="2"/>
  <c r="I97" i="2"/>
  <c r="I98" i="2"/>
  <c r="B97" i="2"/>
  <c r="B97" i="6"/>
  <c r="C98" i="2"/>
  <c r="G98" i="2"/>
  <c r="K98" i="2"/>
  <c r="F97" i="2"/>
  <c r="J97" i="2"/>
  <c r="D97" i="2"/>
  <c r="D98" i="2"/>
  <c r="B99" i="6"/>
  <c r="B102" i="6"/>
  <c r="B104" i="6"/>
  <c r="B106" i="6"/>
  <c r="B109" i="6"/>
  <c r="B113" i="6"/>
  <c r="B119" i="6"/>
  <c r="B121" i="6"/>
  <c r="C97" i="2"/>
  <c r="G97" i="2"/>
  <c r="K97" i="2"/>
  <c r="E98" i="2"/>
  <c r="H97" i="2"/>
  <c r="L69" i="2"/>
  <c r="E49" i="5"/>
  <c r="L72" i="2"/>
  <c r="E52" i="5"/>
  <c r="B74" i="2"/>
  <c r="C74" i="2"/>
  <c r="D74" i="2"/>
  <c r="E74" i="2"/>
  <c r="F74" i="2"/>
  <c r="G74" i="2"/>
  <c r="H74" i="2"/>
  <c r="I74" i="2"/>
  <c r="J74" i="2"/>
  <c r="K74" i="2"/>
  <c r="L74" i="2"/>
  <c r="E54" i="5"/>
  <c r="B87" i="2"/>
  <c r="C87" i="2"/>
  <c r="D87" i="2"/>
  <c r="F87" i="2"/>
  <c r="G87" i="2"/>
  <c r="H87" i="2"/>
  <c r="I87" i="2"/>
  <c r="J87" i="2"/>
  <c r="K87" i="2"/>
  <c r="L87" i="2"/>
  <c r="E67" i="5"/>
  <c r="E73" i="5"/>
  <c r="D67" i="2"/>
  <c r="B68" i="6"/>
  <c r="B71" i="6"/>
  <c r="B73" i="6"/>
  <c r="B75" i="6"/>
  <c r="F67" i="2"/>
  <c r="K67" i="2"/>
  <c r="B69" i="6"/>
  <c r="B79" i="6"/>
  <c r="B81" i="6"/>
  <c r="B85" i="6"/>
  <c r="B87" i="6"/>
  <c r="B89" i="6"/>
  <c r="B91" i="6"/>
  <c r="E66" i="2"/>
  <c r="I66" i="2"/>
  <c r="E67" i="2"/>
  <c r="D66" i="2"/>
  <c r="B67" i="2"/>
  <c r="B67" i="6"/>
  <c r="G67" i="2"/>
  <c r="B77" i="6"/>
  <c r="F66" i="2"/>
  <c r="J66" i="2"/>
  <c r="J67" i="2"/>
  <c r="B72" i="6"/>
  <c r="B66" i="2"/>
  <c r="B66" i="6"/>
  <c r="C67" i="2"/>
  <c r="I67" i="2"/>
  <c r="B74" i="6"/>
  <c r="B78" i="6"/>
  <c r="B82" i="6"/>
  <c r="B88" i="6"/>
  <c r="B90" i="6"/>
  <c r="C66" i="2"/>
  <c r="G66" i="2"/>
  <c r="K66" i="2"/>
  <c r="H66" i="2"/>
  <c r="E129" i="2"/>
  <c r="I129" i="2"/>
  <c r="B129" i="2"/>
  <c r="B129" i="6"/>
  <c r="F129" i="2"/>
  <c r="J129" i="2"/>
  <c r="B131" i="6"/>
  <c r="B134" i="6"/>
  <c r="B136" i="6"/>
  <c r="B139" i="6"/>
  <c r="B141" i="6"/>
  <c r="B143" i="6"/>
  <c r="B147" i="6"/>
  <c r="B149" i="6"/>
  <c r="B151" i="6"/>
  <c r="B153" i="6"/>
  <c r="E128" i="2"/>
  <c r="I128" i="2"/>
  <c r="G129" i="2"/>
  <c r="B140" i="6"/>
  <c r="G128" i="2"/>
  <c r="B128" i="2"/>
  <c r="B128" i="6"/>
  <c r="C129" i="2"/>
  <c r="B135" i="6"/>
  <c r="B137" i="6"/>
  <c r="C128" i="2"/>
  <c r="H128" i="2"/>
  <c r="K129" i="2"/>
  <c r="B150" i="6"/>
  <c r="F128" i="2"/>
  <c r="D129" i="2"/>
  <c r="B130" i="6"/>
  <c r="B152" i="6"/>
  <c r="D128" i="2"/>
  <c r="B144" i="6"/>
  <c r="J128" i="2"/>
  <c r="B133" i="6"/>
  <c r="K128" i="2"/>
  <c r="L128" i="2"/>
  <c r="G46" i="5"/>
  <c r="L129" i="2"/>
  <c r="G47" i="5"/>
  <c r="G72" i="5"/>
  <c r="Y39" i="4"/>
  <c r="Y45" i="4"/>
  <c r="L98" i="5"/>
  <c r="L240" i="6"/>
  <c r="L271" i="6"/>
  <c r="K98" i="5"/>
  <c r="L96" i="5"/>
  <c r="K96" i="5"/>
  <c r="L63" i="5"/>
  <c r="K63" i="5"/>
  <c r="J63" i="5"/>
  <c r="I63" i="5"/>
  <c r="C30" i="7"/>
  <c r="D30" i="7"/>
  <c r="E30" i="7"/>
  <c r="G30" i="7"/>
  <c r="H30" i="7"/>
  <c r="I30" i="7"/>
  <c r="J30" i="7"/>
  <c r="K30" i="7"/>
  <c r="L265" i="6"/>
  <c r="L263" i="6"/>
  <c r="L257" i="6"/>
  <c r="L255" i="6"/>
  <c r="L239" i="6"/>
  <c r="L237" i="6"/>
  <c r="L227" i="6"/>
  <c r="L213" i="6"/>
  <c r="L212" i="6"/>
  <c r="L211" i="6"/>
  <c r="L210" i="6"/>
  <c r="L205" i="6"/>
  <c r="L197" i="6"/>
  <c r="K26" i="6"/>
  <c r="C4" i="6"/>
  <c r="C4" i="4"/>
  <c r="I25" i="6"/>
  <c r="H23" i="6"/>
  <c r="C26" i="6"/>
  <c r="I19" i="6"/>
  <c r="I81" i="6"/>
  <c r="I112" i="6"/>
  <c r="I143" i="6"/>
  <c r="V50" i="6"/>
  <c r="I7" i="6"/>
  <c r="I7" i="4"/>
  <c r="K4" i="6"/>
  <c r="K4" i="4"/>
  <c r="J11" i="4"/>
  <c r="J11" i="6"/>
  <c r="K29" i="4"/>
  <c r="K29" i="6"/>
  <c r="I26" i="4"/>
  <c r="I26" i="6"/>
  <c r="G23" i="6"/>
  <c r="K21" i="6"/>
  <c r="I18" i="6"/>
  <c r="I80" i="6"/>
  <c r="I111" i="6"/>
  <c r="I142" i="6"/>
  <c r="V49" i="6"/>
  <c r="C17" i="4"/>
  <c r="C17" i="6"/>
  <c r="G15" i="6"/>
  <c r="K12" i="6"/>
  <c r="E11" i="6"/>
  <c r="F15" i="6"/>
  <c r="D5" i="6"/>
  <c r="D5" i="4"/>
  <c r="I9" i="6"/>
  <c r="G5" i="6"/>
  <c r="G5" i="4"/>
  <c r="J7" i="6"/>
  <c r="H29" i="6"/>
  <c r="F26" i="6"/>
  <c r="F88" i="6"/>
  <c r="F119" i="6"/>
  <c r="F150" i="6"/>
  <c r="S26" i="6"/>
  <c r="D17" i="4"/>
  <c r="D17" i="6"/>
  <c r="F29" i="4"/>
  <c r="F29" i="6"/>
  <c r="E27" i="6"/>
  <c r="D25" i="6"/>
  <c r="K20" i="6"/>
  <c r="J18" i="4"/>
  <c r="J18" i="6"/>
  <c r="D15" i="6"/>
  <c r="D24" i="6"/>
  <c r="F19" i="6"/>
  <c r="J29" i="4"/>
  <c r="J29" i="6"/>
  <c r="I27" i="6"/>
  <c r="H25" i="6"/>
  <c r="H87" i="6"/>
  <c r="H118" i="6"/>
  <c r="H149" i="6"/>
  <c r="U56" i="6"/>
  <c r="F23" i="6"/>
  <c r="E21" i="6"/>
  <c r="D19" i="4"/>
  <c r="D19" i="6"/>
  <c r="F16" i="6"/>
  <c r="I4" i="6"/>
  <c r="I4" i="4"/>
  <c r="E25" i="6"/>
  <c r="C25" i="6"/>
  <c r="F25" i="6"/>
  <c r="G25" i="6"/>
  <c r="J25" i="6"/>
  <c r="K25" i="6"/>
  <c r="L25" i="6"/>
  <c r="C100" i="5"/>
  <c r="L56" i="6"/>
  <c r="D100" i="5"/>
  <c r="C87" i="6"/>
  <c r="D87" i="6"/>
  <c r="E87" i="6"/>
  <c r="F87" i="6"/>
  <c r="G87" i="6"/>
  <c r="I87" i="6"/>
  <c r="J87" i="6"/>
  <c r="K87" i="6"/>
  <c r="L87" i="6"/>
  <c r="E100" i="5"/>
  <c r="C118" i="6"/>
  <c r="D118" i="6"/>
  <c r="E118" i="6"/>
  <c r="F118" i="6"/>
  <c r="G118" i="6"/>
  <c r="I118" i="6"/>
  <c r="J118" i="6"/>
  <c r="K118" i="6"/>
  <c r="L118" i="6"/>
  <c r="F100" i="5"/>
  <c r="C149" i="6"/>
  <c r="D149" i="6"/>
  <c r="E149" i="6"/>
  <c r="F149" i="6"/>
  <c r="G149" i="6"/>
  <c r="I149" i="6"/>
  <c r="J149" i="6"/>
  <c r="K149" i="6"/>
  <c r="L149" i="6"/>
  <c r="G100" i="5"/>
  <c r="I100" i="5"/>
  <c r="L242" i="6"/>
  <c r="J100" i="5"/>
  <c r="L273" i="6"/>
  <c r="K100" i="5"/>
  <c r="L100" i="5"/>
  <c r="M100" i="5"/>
  <c r="J23" i="6"/>
  <c r="I21" i="6"/>
  <c r="H19" i="6"/>
  <c r="F17" i="4"/>
  <c r="F17" i="6"/>
  <c r="C6" i="6"/>
  <c r="G29" i="6"/>
  <c r="K27" i="4"/>
  <c r="K27" i="6"/>
  <c r="E26" i="6"/>
  <c r="I24" i="6"/>
  <c r="C23" i="6"/>
  <c r="G21" i="6"/>
  <c r="G83" i="6"/>
  <c r="G114" i="6"/>
  <c r="G145" i="6"/>
  <c r="T52" i="6"/>
  <c r="K19" i="6"/>
  <c r="E18" i="6"/>
  <c r="C15" i="4"/>
  <c r="C15" i="6"/>
  <c r="G12" i="6"/>
  <c r="K9" i="4"/>
  <c r="K9" i="6"/>
  <c r="H16" i="6"/>
  <c r="F12" i="6"/>
  <c r="G9" i="6"/>
  <c r="K16" i="6"/>
  <c r="I12" i="6"/>
  <c r="I10" i="6"/>
  <c r="H10" i="6"/>
  <c r="H72" i="6"/>
  <c r="H103" i="6"/>
  <c r="H134" i="6"/>
  <c r="U41" i="6"/>
  <c r="F6" i="6"/>
  <c r="F6" i="4"/>
  <c r="E9" i="6"/>
  <c r="C5" i="6"/>
  <c r="C5" i="4"/>
  <c r="F7" i="6"/>
  <c r="J5" i="6"/>
  <c r="J5" i="4"/>
  <c r="D4" i="6"/>
  <c r="D4" i="4"/>
  <c r="J17" i="4"/>
  <c r="J17" i="6"/>
  <c r="J27" i="4"/>
  <c r="J27" i="6"/>
  <c r="F21" i="4"/>
  <c r="F21" i="6"/>
  <c r="J16" i="6"/>
  <c r="J24" i="4"/>
  <c r="J24" i="6"/>
  <c r="G4" i="6"/>
  <c r="G4" i="4"/>
  <c r="J21" i="6"/>
  <c r="H17" i="4"/>
  <c r="H17" i="6"/>
  <c r="G20" i="6"/>
  <c r="G26" i="6"/>
  <c r="F24" i="4"/>
  <c r="F24" i="6"/>
  <c r="C25" i="4"/>
  <c r="E20" i="6"/>
  <c r="J12" i="6"/>
  <c r="C11" i="6"/>
  <c r="C11" i="4"/>
  <c r="I15" i="6"/>
  <c r="C13" i="6"/>
  <c r="C75" i="6"/>
  <c r="C106" i="6"/>
  <c r="C137" i="6"/>
  <c r="P44" i="6"/>
  <c r="G11" i="6"/>
  <c r="F9" i="6"/>
  <c r="F9" i="4"/>
  <c r="J6" i="6"/>
  <c r="J6" i="4"/>
  <c r="C7" i="6"/>
  <c r="F10" i="6"/>
  <c r="F10" i="4"/>
  <c r="D6" i="6"/>
  <c r="F192" i="4"/>
  <c r="F223" i="4"/>
  <c r="F254" i="4"/>
  <c r="F285" i="4"/>
  <c r="F11" i="6"/>
  <c r="F11" i="4"/>
  <c r="J26" i="4"/>
  <c r="J26" i="6"/>
  <c r="H24" i="4"/>
  <c r="H24" i="6"/>
  <c r="H86" i="6"/>
  <c r="H117" i="6"/>
  <c r="H148" i="6"/>
  <c r="U55" i="6"/>
  <c r="F20" i="6"/>
  <c r="D18" i="6"/>
  <c r="H12" i="6"/>
  <c r="E29" i="4"/>
  <c r="E29" i="6"/>
  <c r="D27" i="4"/>
  <c r="D27" i="6"/>
  <c r="J20" i="6"/>
  <c r="H18" i="6"/>
  <c r="J13" i="4"/>
  <c r="J13" i="6"/>
  <c r="I23" i="6"/>
  <c r="F18" i="4"/>
  <c r="F18" i="6"/>
  <c r="I29" i="4"/>
  <c r="I29" i="6"/>
  <c r="H27" i="6"/>
  <c r="E23" i="6"/>
  <c r="D21" i="6"/>
  <c r="J4" i="6"/>
  <c r="J4" i="4"/>
  <c r="C29" i="6"/>
  <c r="G27" i="6"/>
  <c r="E24" i="4"/>
  <c r="E24" i="6"/>
  <c r="C21" i="6"/>
  <c r="G19" i="6"/>
  <c r="K17" i="4"/>
  <c r="K17" i="6"/>
  <c r="E16" i="6"/>
  <c r="I13" i="6"/>
  <c r="C12" i="6"/>
  <c r="E7" i="6"/>
  <c r="E7" i="4"/>
  <c r="D16" i="6"/>
  <c r="K6" i="6"/>
  <c r="G16" i="6"/>
  <c r="K13" i="4"/>
  <c r="K44" i="4"/>
  <c r="K75" i="4"/>
  <c r="K106" i="4"/>
  <c r="K137" i="4"/>
  <c r="X44" i="4"/>
  <c r="K13" i="6"/>
  <c r="E12" i="6"/>
  <c r="C9" i="6"/>
  <c r="H7" i="6"/>
  <c r="G10" i="6"/>
  <c r="G72" i="6"/>
  <c r="G103" i="6"/>
  <c r="G134" i="6"/>
  <c r="T41" i="6"/>
  <c r="K7" i="6"/>
  <c r="E6" i="6"/>
  <c r="D11" i="6"/>
  <c r="F5" i="6"/>
  <c r="F5" i="4"/>
  <c r="J223" i="4"/>
  <c r="J192" i="4"/>
  <c r="L98" i="2"/>
  <c r="K123" i="2"/>
  <c r="K18" i="4"/>
  <c r="K18" i="6"/>
  <c r="H4" i="6"/>
  <c r="H4" i="4"/>
  <c r="C24" i="6"/>
  <c r="J19" i="6"/>
  <c r="I17" i="6"/>
  <c r="E10" i="6"/>
  <c r="H26" i="6"/>
  <c r="H88" i="6"/>
  <c r="H119" i="6"/>
  <c r="H150" i="6"/>
  <c r="U57" i="6"/>
  <c r="D20" i="6"/>
  <c r="F27" i="4"/>
  <c r="F27" i="6"/>
  <c r="H15" i="6"/>
  <c r="D29" i="6"/>
  <c r="K24" i="4"/>
  <c r="K24" i="6"/>
  <c r="H20" i="6"/>
  <c r="G18" i="6"/>
  <c r="F13" i="6"/>
  <c r="F13" i="4"/>
  <c r="F4" i="6"/>
  <c r="F4" i="4"/>
  <c r="C27" i="6"/>
  <c r="K23" i="6"/>
  <c r="E22" i="6"/>
  <c r="I20" i="6"/>
  <c r="C19" i="6"/>
  <c r="C81" i="6"/>
  <c r="C112" i="6"/>
  <c r="C143" i="6"/>
  <c r="P50" i="6"/>
  <c r="G17" i="6"/>
  <c r="K15" i="4"/>
  <c r="K46" i="4"/>
  <c r="K77" i="4"/>
  <c r="K108" i="4"/>
  <c r="K139" i="4"/>
  <c r="X46" i="4"/>
  <c r="K15" i="6"/>
  <c r="E13" i="6"/>
  <c r="I11" i="6"/>
  <c r="I5" i="6"/>
  <c r="I5" i="4"/>
  <c r="J15" i="6"/>
  <c r="D13" i="6"/>
  <c r="E5" i="6"/>
  <c r="E5" i="4"/>
  <c r="G13" i="6"/>
  <c r="K11" i="4"/>
  <c r="K11" i="6"/>
  <c r="G6" i="6"/>
  <c r="J9" i="4"/>
  <c r="J9" i="6"/>
  <c r="C10" i="6"/>
  <c r="G7" i="6"/>
  <c r="K5" i="6"/>
  <c r="K5" i="4"/>
  <c r="J10" i="4"/>
  <c r="J10" i="6"/>
  <c r="D9" i="6"/>
  <c r="H6" i="6"/>
  <c r="H276" i="4"/>
  <c r="H245" i="4"/>
  <c r="L43" i="2"/>
  <c r="C153" i="6"/>
  <c r="C135" i="6"/>
  <c r="C152" i="6"/>
  <c r="H143" i="6"/>
  <c r="C134" i="6"/>
  <c r="K129" i="4"/>
  <c r="K129" i="6"/>
  <c r="I148" i="6"/>
  <c r="I139" i="6"/>
  <c r="C129" i="4"/>
  <c r="C129" i="6"/>
  <c r="D151" i="4"/>
  <c r="D151" i="6"/>
  <c r="K146" i="4"/>
  <c r="K146" i="6"/>
  <c r="F137" i="4"/>
  <c r="F137" i="6"/>
  <c r="C133" i="6"/>
  <c r="F153" i="4"/>
  <c r="F153" i="6"/>
  <c r="F145" i="4"/>
  <c r="F145" i="6"/>
  <c r="J143" i="6"/>
  <c r="D142" i="6"/>
  <c r="H140" i="6"/>
  <c r="F136" i="6"/>
  <c r="D133" i="6"/>
  <c r="C130" i="6"/>
  <c r="K150" i="6"/>
  <c r="K140" i="6"/>
  <c r="K128" i="4"/>
  <c r="K128" i="6"/>
  <c r="E146" i="6"/>
  <c r="G151" i="6"/>
  <c r="D147" i="6"/>
  <c r="G131" i="6"/>
  <c r="I147" i="6"/>
  <c r="E147" i="6"/>
  <c r="D129" i="4"/>
  <c r="D129" i="6"/>
  <c r="C151" i="6"/>
  <c r="J146" i="4"/>
  <c r="J146" i="6"/>
  <c r="G141" i="6"/>
  <c r="J130" i="6"/>
  <c r="E140" i="6"/>
  <c r="H128" i="4"/>
  <c r="H128" i="6"/>
  <c r="F152" i="4"/>
  <c r="F152" i="6"/>
  <c r="E150" i="6"/>
  <c r="C148" i="6"/>
  <c r="K143" i="4"/>
  <c r="K143" i="6"/>
  <c r="I141" i="6"/>
  <c r="H139" i="6"/>
  <c r="G136" i="6"/>
  <c r="E134" i="6"/>
  <c r="D131" i="6"/>
  <c r="K142" i="4"/>
  <c r="K142" i="6"/>
  <c r="I137" i="6"/>
  <c r="K133" i="4"/>
  <c r="K133" i="6"/>
  <c r="J152" i="4"/>
  <c r="J152" i="6"/>
  <c r="I150" i="4"/>
  <c r="I150" i="6"/>
  <c r="G148" i="6"/>
  <c r="F146" i="4"/>
  <c r="F146" i="6"/>
  <c r="E144" i="6"/>
  <c r="C142" i="6"/>
  <c r="K136" i="6"/>
  <c r="I134" i="6"/>
  <c r="H131" i="6"/>
  <c r="I128" i="4"/>
  <c r="I128" i="6"/>
  <c r="F151" i="4"/>
  <c r="F151" i="6"/>
  <c r="D148" i="6"/>
  <c r="H146" i="6"/>
  <c r="F143" i="6"/>
  <c r="J141" i="4"/>
  <c r="J141" i="6"/>
  <c r="D140" i="6"/>
  <c r="H137" i="6"/>
  <c r="F134" i="4"/>
  <c r="F134" i="6"/>
  <c r="J131" i="4"/>
  <c r="J131" i="6"/>
  <c r="D130" i="6"/>
  <c r="I129" i="4"/>
  <c r="I129" i="6"/>
  <c r="J148" i="4"/>
  <c r="J148" i="6"/>
  <c r="I135" i="6"/>
  <c r="I152" i="6"/>
  <c r="C144" i="4"/>
  <c r="C144" i="6"/>
  <c r="J128" i="4"/>
  <c r="J128" i="6"/>
  <c r="F150" i="4"/>
  <c r="C146" i="6"/>
  <c r="K139" i="6"/>
  <c r="D128" i="4"/>
  <c r="D128" i="6"/>
  <c r="H145" i="6"/>
  <c r="I153" i="4"/>
  <c r="I153" i="6"/>
  <c r="D145" i="6"/>
  <c r="F128" i="4"/>
  <c r="F128" i="6"/>
  <c r="I145" i="6"/>
  <c r="E139" i="6"/>
  <c r="G143" i="6"/>
  <c r="D139" i="6"/>
  <c r="F133" i="4"/>
  <c r="F133" i="6"/>
  <c r="C128" i="4"/>
  <c r="C128" i="6"/>
  <c r="K151" i="4"/>
  <c r="K151" i="6"/>
  <c r="H147" i="6"/>
  <c r="E143" i="6"/>
  <c r="D141" i="4"/>
  <c r="D141" i="6"/>
  <c r="C139" i="6"/>
  <c r="K135" i="4"/>
  <c r="K135" i="6"/>
  <c r="J133" i="4"/>
  <c r="J133" i="6"/>
  <c r="F130" i="4"/>
  <c r="F130" i="6"/>
  <c r="K141" i="4"/>
  <c r="K141" i="6"/>
  <c r="H136" i="6"/>
  <c r="K131" i="6"/>
  <c r="G128" i="4"/>
  <c r="G128" i="6"/>
  <c r="E152" i="4"/>
  <c r="E152" i="6"/>
  <c r="C150" i="6"/>
  <c r="K145" i="6"/>
  <c r="H141" i="6"/>
  <c r="G139" i="6"/>
  <c r="E136" i="6"/>
  <c r="D134" i="6"/>
  <c r="C131" i="6"/>
  <c r="E128" i="4"/>
  <c r="E128" i="6"/>
  <c r="H152" i="6"/>
  <c r="J147" i="6"/>
  <c r="D146" i="6"/>
  <c r="H144" i="6"/>
  <c r="F141" i="4"/>
  <c r="F141" i="6"/>
  <c r="J139" i="6"/>
  <c r="D137" i="6"/>
  <c r="H135" i="6"/>
  <c r="F131" i="4"/>
  <c r="F131" i="6"/>
  <c r="J129" i="4"/>
  <c r="J129" i="6"/>
  <c r="K130" i="6"/>
  <c r="E129" i="4"/>
  <c r="E129" i="6"/>
  <c r="G144" i="6"/>
  <c r="F148" i="4"/>
  <c r="F148" i="6"/>
  <c r="G152" i="6"/>
  <c r="E148" i="4"/>
  <c r="E148" i="6"/>
  <c r="J137" i="4"/>
  <c r="J137" i="6"/>
  <c r="E137" i="6"/>
  <c r="K147" i="6"/>
  <c r="E141" i="6"/>
  <c r="C136" i="6"/>
  <c r="K152" i="4"/>
  <c r="K152" i="6"/>
  <c r="J150" i="4"/>
  <c r="J150" i="6"/>
  <c r="G146" i="6"/>
  <c r="F144" i="6"/>
  <c r="E142" i="6"/>
  <c r="C140" i="6"/>
  <c r="K134" i="4"/>
  <c r="K134" i="6"/>
  <c r="I131" i="6"/>
  <c r="E153" i="4"/>
  <c r="E153" i="6"/>
  <c r="C149" i="4"/>
  <c r="J144" i="6"/>
  <c r="G140" i="6"/>
  <c r="E135" i="6"/>
  <c r="G129" i="4"/>
  <c r="G129" i="6"/>
  <c r="J151" i="4"/>
  <c r="J151" i="6"/>
  <c r="D150" i="6"/>
  <c r="H148" i="4"/>
  <c r="J134" i="4"/>
  <c r="J134" i="6"/>
  <c r="H130" i="6"/>
  <c r="I146" i="6"/>
  <c r="G133" i="6"/>
  <c r="G150" i="6"/>
  <c r="F140" i="6"/>
  <c r="H153" i="6"/>
  <c r="C145" i="6"/>
  <c r="I136" i="6"/>
  <c r="H151" i="6"/>
  <c r="G142" i="6"/>
  <c r="D153" i="6"/>
  <c r="K148" i="4"/>
  <c r="K148" i="6"/>
  <c r="I144" i="4"/>
  <c r="I144" i="6"/>
  <c r="D136" i="4"/>
  <c r="D136" i="6"/>
  <c r="F142" i="4"/>
  <c r="F142" i="6"/>
  <c r="E131" i="4"/>
  <c r="E131" i="6"/>
  <c r="G153" i="6"/>
  <c r="E151" i="6"/>
  <c r="C147" i="6"/>
  <c r="K144" i="6"/>
  <c r="J142" i="4"/>
  <c r="J142" i="6"/>
  <c r="I140" i="6"/>
  <c r="G137" i="6"/>
  <c r="F135" i="4"/>
  <c r="F135" i="6"/>
  <c r="E133" i="6"/>
  <c r="H129" i="4"/>
  <c r="H129" i="6"/>
  <c r="J140" i="6"/>
  <c r="G135" i="6"/>
  <c r="I130" i="6"/>
  <c r="K153" i="4"/>
  <c r="K153" i="6"/>
  <c r="I151" i="6"/>
  <c r="G147" i="6"/>
  <c r="E145" i="6"/>
  <c r="D143" i="4"/>
  <c r="D143" i="6"/>
  <c r="C141" i="6"/>
  <c r="K137" i="6"/>
  <c r="J135" i="4"/>
  <c r="J135" i="6"/>
  <c r="I133" i="6"/>
  <c r="E130" i="6"/>
  <c r="J153" i="4"/>
  <c r="J153" i="6"/>
  <c r="D152" i="6"/>
  <c r="F147" i="6"/>
  <c r="J145" i="6"/>
  <c r="D144" i="6"/>
  <c r="H142" i="6"/>
  <c r="F139" i="6"/>
  <c r="J136" i="6"/>
  <c r="D135" i="6"/>
  <c r="H133" i="6"/>
  <c r="F129" i="4"/>
  <c r="F129" i="6"/>
  <c r="G130" i="6"/>
  <c r="K117" i="4"/>
  <c r="K117" i="6"/>
  <c r="E108" i="6"/>
  <c r="G97" i="4"/>
  <c r="G97" i="6"/>
  <c r="J121" i="4"/>
  <c r="J121" i="6"/>
  <c r="D120" i="4"/>
  <c r="D120" i="6"/>
  <c r="F115" i="4"/>
  <c r="F115" i="6"/>
  <c r="J113" i="6"/>
  <c r="H110" i="6"/>
  <c r="C117" i="6"/>
  <c r="C97" i="4"/>
  <c r="C97" i="6"/>
  <c r="J102" i="4"/>
  <c r="J40" i="4"/>
  <c r="J71" i="4"/>
  <c r="W40" i="4"/>
  <c r="J102" i="6"/>
  <c r="H98" i="4"/>
  <c r="H98" i="6"/>
  <c r="G117" i="6"/>
  <c r="I105" i="6"/>
  <c r="G122" i="6"/>
  <c r="E119" i="6"/>
  <c r="C116" i="6"/>
  <c r="K112" i="4"/>
  <c r="K112" i="6"/>
  <c r="I109" i="6"/>
  <c r="G105" i="6"/>
  <c r="E102" i="6"/>
  <c r="C98" i="4"/>
  <c r="C98" i="6"/>
  <c r="K113" i="4"/>
  <c r="K113" i="6"/>
  <c r="G104" i="6"/>
  <c r="F116" i="6"/>
  <c r="D113" i="6"/>
  <c r="H111" i="6"/>
  <c r="F108" i="6"/>
  <c r="H97" i="4"/>
  <c r="H97" i="6"/>
  <c r="E114" i="6"/>
  <c r="C109" i="6"/>
  <c r="K102" i="4"/>
  <c r="K102" i="6"/>
  <c r="K97" i="4"/>
  <c r="K97" i="6"/>
  <c r="D122" i="6"/>
  <c r="H120" i="6"/>
  <c r="F117" i="4"/>
  <c r="F117" i="6"/>
  <c r="J115" i="4"/>
  <c r="J115" i="6"/>
  <c r="D114" i="6"/>
  <c r="H112" i="6"/>
  <c r="F109" i="6"/>
  <c r="J106" i="4"/>
  <c r="J106" i="6"/>
  <c r="D105" i="4"/>
  <c r="D105" i="6"/>
  <c r="F99" i="4"/>
  <c r="F99" i="6"/>
  <c r="D97" i="4"/>
  <c r="D97" i="6"/>
  <c r="G119" i="4"/>
  <c r="G119" i="6"/>
  <c r="C115" i="6"/>
  <c r="G109" i="6"/>
  <c r="I103" i="6"/>
  <c r="F97" i="4"/>
  <c r="F97" i="6"/>
  <c r="I121" i="6"/>
  <c r="C120" i="6"/>
  <c r="K116" i="6"/>
  <c r="E115" i="6"/>
  <c r="I113" i="6"/>
  <c r="G110" i="6"/>
  <c r="K108" i="6"/>
  <c r="E106" i="6"/>
  <c r="I104" i="6"/>
  <c r="C103" i="6"/>
  <c r="G100" i="6"/>
  <c r="K98" i="4"/>
  <c r="K98" i="6"/>
  <c r="I122" i="4"/>
  <c r="I122" i="6"/>
  <c r="K115" i="4"/>
  <c r="K115" i="6"/>
  <c r="K111" i="4"/>
  <c r="K111" i="6"/>
  <c r="G106" i="6"/>
  <c r="G102" i="6"/>
  <c r="I97" i="4"/>
  <c r="I97" i="6"/>
  <c r="F120" i="4"/>
  <c r="F120" i="6"/>
  <c r="D117" i="6"/>
  <c r="H115" i="6"/>
  <c r="F112" i="6"/>
  <c r="J110" i="4"/>
  <c r="J110" i="6"/>
  <c r="D109" i="6"/>
  <c r="H106" i="6"/>
  <c r="F103" i="4"/>
  <c r="F103" i="6"/>
  <c r="J100" i="6"/>
  <c r="D99" i="6"/>
  <c r="E122" i="4"/>
  <c r="E122" i="6"/>
  <c r="C113" i="6"/>
  <c r="E100" i="4"/>
  <c r="E100" i="6"/>
  <c r="D112" i="4"/>
  <c r="D112" i="6"/>
  <c r="F106" i="4"/>
  <c r="F106" i="6"/>
  <c r="J104" i="4"/>
  <c r="J104" i="6"/>
  <c r="D103" i="6"/>
  <c r="H100" i="6"/>
  <c r="G121" i="4"/>
  <c r="G121" i="6"/>
  <c r="G113" i="6"/>
  <c r="K106" i="6"/>
  <c r="C102" i="6"/>
  <c r="K122" i="4"/>
  <c r="K122" i="6"/>
  <c r="E121" i="4"/>
  <c r="E121" i="6"/>
  <c r="I119" i="4"/>
  <c r="I119" i="6"/>
  <c r="C118" i="4"/>
  <c r="G116" i="6"/>
  <c r="K114" i="6"/>
  <c r="E113" i="6"/>
  <c r="C110" i="6"/>
  <c r="G108" i="6"/>
  <c r="K105" i="6"/>
  <c r="E104" i="6"/>
  <c r="I102" i="6"/>
  <c r="C100" i="6"/>
  <c r="G98" i="4"/>
  <c r="G98" i="6"/>
  <c r="K121" i="4"/>
  <c r="K121" i="6"/>
  <c r="I114" i="6"/>
  <c r="C111" i="6"/>
  <c r="E105" i="6"/>
  <c r="I100" i="6"/>
  <c r="E97" i="4"/>
  <c r="E97" i="6"/>
  <c r="H121" i="4"/>
  <c r="H121" i="6"/>
  <c r="J116" i="6"/>
  <c r="D115" i="6"/>
  <c r="H113" i="6"/>
  <c r="F110" i="4"/>
  <c r="F110" i="6"/>
  <c r="J108" i="6"/>
  <c r="D106" i="6"/>
  <c r="H104" i="6"/>
  <c r="F100" i="6"/>
  <c r="J98" i="4"/>
  <c r="J98" i="6"/>
  <c r="C121" i="6"/>
  <c r="G111" i="6"/>
  <c r="C99" i="6"/>
  <c r="F121" i="4"/>
  <c r="F121" i="6"/>
  <c r="J119" i="4"/>
  <c r="J119" i="6"/>
  <c r="H116" i="6"/>
  <c r="F113" i="6"/>
  <c r="J111" i="4"/>
  <c r="J111" i="6"/>
  <c r="D110" i="4"/>
  <c r="D110" i="6"/>
  <c r="H108" i="6"/>
  <c r="F104" i="4"/>
  <c r="F104" i="6"/>
  <c r="D100" i="6"/>
  <c r="I120" i="6"/>
  <c r="E112" i="6"/>
  <c r="G99" i="6"/>
  <c r="K120" i="4"/>
  <c r="K120" i="6"/>
  <c r="I117" i="6"/>
  <c r="E111" i="6"/>
  <c r="C108" i="6"/>
  <c r="K103" i="4"/>
  <c r="K103" i="6"/>
  <c r="I99" i="6"/>
  <c r="K119" i="6"/>
  <c r="K109" i="6"/>
  <c r="K99" i="6"/>
  <c r="J122" i="4"/>
  <c r="J122" i="6"/>
  <c r="D121" i="6"/>
  <c r="J114" i="6"/>
  <c r="J105" i="6"/>
  <c r="D104" i="6"/>
  <c r="H102" i="6"/>
  <c r="F98" i="4"/>
  <c r="F98" i="6"/>
  <c r="L97" i="2"/>
  <c r="I123" i="2"/>
  <c r="C119" i="6"/>
  <c r="G115" i="6"/>
  <c r="E110" i="6"/>
  <c r="E103" i="6"/>
  <c r="E98" i="4"/>
  <c r="E98" i="6"/>
  <c r="H122" i="6"/>
  <c r="F119" i="4"/>
  <c r="J117" i="4"/>
  <c r="J55" i="4"/>
  <c r="J86" i="4"/>
  <c r="W55" i="4"/>
  <c r="J117" i="6"/>
  <c r="D116" i="6"/>
  <c r="H114" i="6"/>
  <c r="F111" i="4"/>
  <c r="F111" i="6"/>
  <c r="J109" i="6"/>
  <c r="D108" i="4"/>
  <c r="D108" i="6"/>
  <c r="H105" i="6"/>
  <c r="F102" i="4"/>
  <c r="F102" i="6"/>
  <c r="J99" i="4"/>
  <c r="J99" i="6"/>
  <c r="D98" i="4"/>
  <c r="D98" i="6"/>
  <c r="E120" i="6"/>
  <c r="E116" i="6"/>
  <c r="I110" i="6"/>
  <c r="K104" i="4"/>
  <c r="K104" i="6"/>
  <c r="J97" i="4"/>
  <c r="J97" i="6"/>
  <c r="C122" i="6"/>
  <c r="G120" i="6"/>
  <c r="E117" i="4"/>
  <c r="E117" i="6"/>
  <c r="I115" i="6"/>
  <c r="C114" i="6"/>
  <c r="G112" i="6"/>
  <c r="K110" i="4"/>
  <c r="K110" i="6"/>
  <c r="E109" i="6"/>
  <c r="I106" i="6"/>
  <c r="C105" i="6"/>
  <c r="K100" i="6"/>
  <c r="E99" i="6"/>
  <c r="I116" i="6"/>
  <c r="I108" i="6"/>
  <c r="C104" i="6"/>
  <c r="I98" i="4"/>
  <c r="I98" i="6"/>
  <c r="F122" i="4"/>
  <c r="F122" i="6"/>
  <c r="J120" i="4"/>
  <c r="J120" i="6"/>
  <c r="D119" i="6"/>
  <c r="H117" i="4"/>
  <c r="F114" i="4"/>
  <c r="F114" i="6"/>
  <c r="J112" i="6"/>
  <c r="D111" i="6"/>
  <c r="H109" i="6"/>
  <c r="F105" i="6"/>
  <c r="J103" i="4"/>
  <c r="J103" i="6"/>
  <c r="D102" i="6"/>
  <c r="H99" i="6"/>
  <c r="H66" i="4"/>
  <c r="H66" i="6"/>
  <c r="K86" i="4"/>
  <c r="K86" i="6"/>
  <c r="G82" i="6"/>
  <c r="C80" i="6"/>
  <c r="E77" i="6"/>
  <c r="G66" i="4"/>
  <c r="G66" i="6"/>
  <c r="J90" i="4"/>
  <c r="J90" i="6"/>
  <c r="D89" i="4"/>
  <c r="D89" i="6"/>
  <c r="F84" i="4"/>
  <c r="F84" i="6"/>
  <c r="J82" i="6"/>
  <c r="D81" i="4"/>
  <c r="D81" i="6"/>
  <c r="H79" i="6"/>
  <c r="K72" i="4"/>
  <c r="K72" i="6"/>
  <c r="J69" i="6"/>
  <c r="I67" i="4"/>
  <c r="I67" i="6"/>
  <c r="G90" i="6"/>
  <c r="C86" i="6"/>
  <c r="E79" i="4"/>
  <c r="E79" i="6"/>
  <c r="K68" i="6"/>
  <c r="F66" i="4"/>
  <c r="F66" i="6"/>
  <c r="I90" i="6"/>
  <c r="C89" i="6"/>
  <c r="K85" i="6"/>
  <c r="E84" i="6"/>
  <c r="I82" i="4"/>
  <c r="I82" i="6"/>
  <c r="G79" i="6"/>
  <c r="K77" i="6"/>
  <c r="K74" i="6"/>
  <c r="J72" i="4"/>
  <c r="J72" i="6"/>
  <c r="I69" i="6"/>
  <c r="G67" i="4"/>
  <c r="G67" i="6"/>
  <c r="E89" i="6"/>
  <c r="E85" i="6"/>
  <c r="C78" i="6"/>
  <c r="E67" i="4"/>
  <c r="E67" i="6"/>
  <c r="F91" i="4"/>
  <c r="F91" i="6"/>
  <c r="J89" i="4"/>
  <c r="J89" i="6"/>
  <c r="D88" i="6"/>
  <c r="H86" i="4"/>
  <c r="F83" i="4"/>
  <c r="F83" i="6"/>
  <c r="J81" i="6"/>
  <c r="D80" i="6"/>
  <c r="H78" i="6"/>
  <c r="K75" i="6"/>
  <c r="I73" i="6"/>
  <c r="H71" i="6"/>
  <c r="G68" i="6"/>
  <c r="J75" i="4"/>
  <c r="J44" i="4"/>
  <c r="W44" i="4"/>
  <c r="J75" i="6"/>
  <c r="D74" i="6"/>
  <c r="F68" i="4"/>
  <c r="F68" i="6"/>
  <c r="K90" i="4"/>
  <c r="K90" i="6"/>
  <c r="I85" i="6"/>
  <c r="I79" i="6"/>
  <c r="C74" i="6"/>
  <c r="C66" i="4"/>
  <c r="C66" i="6"/>
  <c r="F90" i="4"/>
  <c r="F90" i="6"/>
  <c r="J88" i="4"/>
  <c r="J88" i="6"/>
  <c r="H85" i="6"/>
  <c r="F82" i="6"/>
  <c r="J80" i="4"/>
  <c r="J80" i="6"/>
  <c r="D79" i="4"/>
  <c r="D79" i="6"/>
  <c r="H77" i="6"/>
  <c r="G74" i="6"/>
  <c r="F72" i="4"/>
  <c r="F72" i="6"/>
  <c r="E69" i="4"/>
  <c r="E69" i="6"/>
  <c r="C67" i="4"/>
  <c r="C67" i="6"/>
  <c r="C90" i="6"/>
  <c r="K84" i="4"/>
  <c r="K84" i="6"/>
  <c r="G78" i="6"/>
  <c r="E68" i="6"/>
  <c r="K91" i="4"/>
  <c r="K91" i="6"/>
  <c r="E90" i="4"/>
  <c r="E90" i="6"/>
  <c r="I88" i="4"/>
  <c r="I88" i="6"/>
  <c r="C87" i="4"/>
  <c r="G85" i="6"/>
  <c r="K83" i="6"/>
  <c r="E82" i="4"/>
  <c r="E82" i="6"/>
  <c r="C79" i="4"/>
  <c r="C79" i="6"/>
  <c r="G77" i="6"/>
  <c r="F74" i="6"/>
  <c r="E72" i="6"/>
  <c r="C69" i="4"/>
  <c r="C69" i="6"/>
  <c r="C88" i="6"/>
  <c r="C84" i="6"/>
  <c r="I75" i="6"/>
  <c r="I66" i="4"/>
  <c r="I66" i="6"/>
  <c r="F89" i="4"/>
  <c r="F89" i="6"/>
  <c r="D86" i="6"/>
  <c r="H84" i="6"/>
  <c r="F81" i="6"/>
  <c r="J79" i="4"/>
  <c r="J79" i="6"/>
  <c r="D78" i="6"/>
  <c r="E75" i="6"/>
  <c r="D73" i="6"/>
  <c r="C71" i="6"/>
  <c r="K67" i="4"/>
  <c r="K67" i="6"/>
  <c r="F75" i="4"/>
  <c r="F75" i="6"/>
  <c r="J73" i="4"/>
  <c r="J73" i="6"/>
  <c r="D72" i="6"/>
  <c r="H69" i="6"/>
  <c r="L66" i="2"/>
  <c r="K88" i="6"/>
  <c r="G84" i="4"/>
  <c r="G84" i="6"/>
  <c r="E81" i="6"/>
  <c r="K78" i="6"/>
  <c r="G71" i="6"/>
  <c r="H91" i="6"/>
  <c r="F88" i="4"/>
  <c r="J86" i="6"/>
  <c r="D85" i="6"/>
  <c r="H83" i="6"/>
  <c r="F80" i="4"/>
  <c r="F80" i="6"/>
  <c r="J78" i="6"/>
  <c r="C77" i="6"/>
  <c r="K71" i="4"/>
  <c r="K71" i="6"/>
  <c r="I68" i="6"/>
  <c r="I89" i="4"/>
  <c r="I89" i="6"/>
  <c r="I83" i="6"/>
  <c r="D75" i="6"/>
  <c r="K69" i="6"/>
  <c r="J67" i="4"/>
  <c r="J67" i="6"/>
  <c r="G91" i="6"/>
  <c r="K89" i="4"/>
  <c r="K89" i="6"/>
  <c r="E88" i="6"/>
  <c r="I86" i="6"/>
  <c r="C85" i="6"/>
  <c r="K81" i="6"/>
  <c r="E80" i="6"/>
  <c r="I78" i="6"/>
  <c r="K73" i="4"/>
  <c r="K73" i="6"/>
  <c r="I71" i="6"/>
  <c r="H68" i="6"/>
  <c r="D66" i="4"/>
  <c r="E66" i="4"/>
  <c r="J66" i="4"/>
  <c r="K66" i="4"/>
  <c r="L66" i="4"/>
  <c r="E13" i="5"/>
  <c r="D66" i="6"/>
  <c r="E83" i="6"/>
  <c r="I74" i="6"/>
  <c r="E66" i="6"/>
  <c r="H90" i="4"/>
  <c r="H90" i="6"/>
  <c r="J85" i="6"/>
  <c r="D84" i="6"/>
  <c r="H82" i="6"/>
  <c r="F79" i="4"/>
  <c r="F79" i="6"/>
  <c r="J77" i="6"/>
  <c r="J74" i="6"/>
  <c r="I72" i="6"/>
  <c r="G69" i="6"/>
  <c r="T38" i="6"/>
  <c r="F67" i="4"/>
  <c r="F67" i="6"/>
  <c r="F73" i="4"/>
  <c r="F73" i="6"/>
  <c r="J71" i="6"/>
  <c r="D69" i="6"/>
  <c r="H67" i="4"/>
  <c r="H67" i="6"/>
  <c r="G88" i="4"/>
  <c r="G88" i="6"/>
  <c r="K82" i="4"/>
  <c r="K82" i="6"/>
  <c r="K80" i="4"/>
  <c r="K80" i="6"/>
  <c r="I77" i="6"/>
  <c r="K66" i="6"/>
  <c r="D91" i="6"/>
  <c r="H89" i="6"/>
  <c r="F86" i="4"/>
  <c r="F86" i="6"/>
  <c r="J84" i="4"/>
  <c r="J84" i="6"/>
  <c r="D83" i="6"/>
  <c r="H81" i="6"/>
  <c r="F78" i="6"/>
  <c r="H75" i="6"/>
  <c r="G73" i="6"/>
  <c r="E71" i="6"/>
  <c r="D68" i="6"/>
  <c r="I91" i="4"/>
  <c r="I91" i="6"/>
  <c r="C82" i="6"/>
  <c r="H73" i="6"/>
  <c r="F69" i="6"/>
  <c r="J66" i="6"/>
  <c r="C91" i="6"/>
  <c r="G89" i="6"/>
  <c r="E86" i="4"/>
  <c r="E86" i="6"/>
  <c r="I84" i="6"/>
  <c r="C83" i="6"/>
  <c r="G81" i="6"/>
  <c r="K79" i="4"/>
  <c r="K79" i="6"/>
  <c r="E78" i="6"/>
  <c r="G75" i="6"/>
  <c r="E73" i="6"/>
  <c r="D71" i="6"/>
  <c r="C68" i="6"/>
  <c r="E91" i="4"/>
  <c r="E91" i="6"/>
  <c r="G86" i="6"/>
  <c r="G80" i="6"/>
  <c r="C73" i="6"/>
  <c r="J91" i="4"/>
  <c r="J91" i="6"/>
  <c r="D90" i="6"/>
  <c r="F85" i="6"/>
  <c r="J83" i="6"/>
  <c r="D82" i="6"/>
  <c r="H80" i="6"/>
  <c r="F77" i="6"/>
  <c r="E74" i="6"/>
  <c r="C72" i="6"/>
  <c r="D77" i="6"/>
  <c r="H74" i="6"/>
  <c r="F71" i="4"/>
  <c r="F40" i="4"/>
  <c r="S9" i="4"/>
  <c r="F71" i="6"/>
  <c r="J68" i="6"/>
  <c r="D67" i="4"/>
  <c r="D67" i="6"/>
  <c r="F58" i="4"/>
  <c r="J49" i="4"/>
  <c r="F42" i="4"/>
  <c r="C37" i="4"/>
  <c r="K49" i="4"/>
  <c r="X49" i="4"/>
  <c r="K60" i="4"/>
  <c r="J58" i="4"/>
  <c r="F52" i="4"/>
  <c r="D50" i="4"/>
  <c r="J42" i="4"/>
  <c r="W42" i="4"/>
  <c r="E35" i="4"/>
  <c r="K55" i="4"/>
  <c r="F50" i="4"/>
  <c r="L53" i="6"/>
  <c r="E36" i="4"/>
  <c r="F57" i="4"/>
  <c r="K41" i="4"/>
  <c r="C36" i="4"/>
  <c r="F49" i="4"/>
  <c r="S18" i="4"/>
  <c r="J41" i="4"/>
  <c r="H36" i="4"/>
  <c r="D36" i="4"/>
  <c r="F36" i="4"/>
  <c r="G36" i="4"/>
  <c r="I36" i="4"/>
  <c r="J36" i="4"/>
  <c r="K36" i="4"/>
  <c r="L36" i="4"/>
  <c r="D14" i="5"/>
  <c r="G57" i="4"/>
  <c r="I53" i="4"/>
  <c r="E48" i="4"/>
  <c r="F60" i="4"/>
  <c r="C56" i="4"/>
  <c r="F44" i="4"/>
  <c r="I60" i="4"/>
  <c r="L60" i="6"/>
  <c r="J48" i="4"/>
  <c r="D46" i="4"/>
  <c r="E38" i="4"/>
  <c r="F35" i="4"/>
  <c r="F48" i="4"/>
  <c r="D43" i="4"/>
  <c r="K35" i="4"/>
  <c r="F55" i="4"/>
  <c r="J53" i="4"/>
  <c r="K48" i="4"/>
  <c r="E61" i="2"/>
  <c r="L35" i="2"/>
  <c r="D46" i="5"/>
  <c r="L36" i="2"/>
  <c r="D47" i="5"/>
  <c r="I35" i="4"/>
  <c r="V4" i="4"/>
  <c r="I48" i="4"/>
  <c r="K59" i="4"/>
  <c r="I57" i="4"/>
  <c r="H55" i="4"/>
  <c r="H59" i="4"/>
  <c r="J60" i="4"/>
  <c r="W60" i="4"/>
  <c r="F37" i="4"/>
  <c r="G35" i="4"/>
  <c r="J59" i="4"/>
  <c r="D58" i="4"/>
  <c r="F53" i="4"/>
  <c r="X36" i="4"/>
  <c r="L41" i="2"/>
  <c r="D52" i="5"/>
  <c r="L38" i="2"/>
  <c r="D49" i="5"/>
  <c r="E55" i="4"/>
  <c r="D35" i="4"/>
  <c r="K58" i="4"/>
  <c r="J56" i="4"/>
  <c r="D48" i="4"/>
  <c r="L48" i="6"/>
  <c r="K42" i="4"/>
  <c r="F41" i="4"/>
  <c r="H35" i="4"/>
  <c r="U35" i="4"/>
  <c r="E59" i="4"/>
  <c r="I50" i="4"/>
  <c r="J35" i="4"/>
  <c r="W35" i="4"/>
  <c r="K40" i="4"/>
  <c r="E60" i="4"/>
  <c r="R60" i="4"/>
  <c r="L58" i="6"/>
  <c r="D102" i="5"/>
  <c r="K53" i="4"/>
  <c r="L42" i="6"/>
  <c r="C35" i="4"/>
  <c r="F59" i="4"/>
  <c r="J57" i="4"/>
  <c r="W26" i="4"/>
  <c r="D56" i="4"/>
  <c r="C48" i="4"/>
  <c r="J30" i="2"/>
  <c r="J28" i="4"/>
  <c r="J22" i="4"/>
  <c r="K30" i="2"/>
  <c r="K10" i="4"/>
  <c r="X10" i="4"/>
  <c r="K28" i="4"/>
  <c r="K22" i="4"/>
  <c r="H28" i="4"/>
  <c r="C28" i="4"/>
  <c r="F28" i="4"/>
  <c r="E28" i="4"/>
  <c r="C92" i="2"/>
  <c r="H92" i="2"/>
  <c r="F92" i="2"/>
  <c r="G92" i="2"/>
  <c r="K92" i="2"/>
  <c r="F30" i="2"/>
  <c r="F61" i="2"/>
  <c r="F123" i="2"/>
  <c r="F154" i="2"/>
  <c r="S30" i="2"/>
  <c r="C123" i="2"/>
  <c r="D123" i="2"/>
  <c r="H123" i="2"/>
  <c r="E123" i="2"/>
  <c r="B123" i="2"/>
  <c r="L56" i="2"/>
  <c r="D67" i="5"/>
  <c r="L67" i="2"/>
  <c r="K61" i="2"/>
  <c r="I92" i="2"/>
  <c r="D92" i="2"/>
  <c r="J123" i="2"/>
  <c r="H61" i="2"/>
  <c r="I61" i="2"/>
  <c r="E92" i="2"/>
  <c r="D61" i="2"/>
  <c r="L55" i="6"/>
  <c r="J92" i="2"/>
  <c r="B92" i="2"/>
  <c r="G123" i="2"/>
  <c r="B61" i="2"/>
  <c r="J61" i="2"/>
  <c r="C61" i="2"/>
  <c r="G61" i="2"/>
  <c r="X26" i="2"/>
  <c r="X16" i="2"/>
  <c r="X47" i="2"/>
  <c r="X4" i="2"/>
  <c r="X35" i="2"/>
  <c r="R22" i="2"/>
  <c r="R53" i="2"/>
  <c r="O40" i="2"/>
  <c r="O9" i="2"/>
  <c r="T28" i="2"/>
  <c r="T59" i="2"/>
  <c r="R24" i="2"/>
  <c r="R55" i="2"/>
  <c r="O51" i="2"/>
  <c r="O20" i="2"/>
  <c r="U10" i="2"/>
  <c r="X25" i="2"/>
  <c r="X56" i="2"/>
  <c r="W13" i="2"/>
  <c r="T25" i="2"/>
  <c r="T56" i="2"/>
  <c r="R13" i="2"/>
  <c r="P28" i="2"/>
  <c r="P59" i="2"/>
  <c r="X23" i="2"/>
  <c r="X54" i="2"/>
  <c r="U50" i="2"/>
  <c r="U19" i="2"/>
  <c r="P10" i="2"/>
  <c r="P12" i="2"/>
  <c r="P43" i="2"/>
  <c r="X5" i="2"/>
  <c r="X36" i="2"/>
  <c r="X28" i="2"/>
  <c r="X59" i="2"/>
  <c r="W26" i="2"/>
  <c r="V24" i="2"/>
  <c r="V55" i="2"/>
  <c r="T22" i="2"/>
  <c r="T53" i="2"/>
  <c r="S51" i="2"/>
  <c r="S20" i="2"/>
  <c r="R18" i="2"/>
  <c r="R49" i="2"/>
  <c r="P16" i="2"/>
  <c r="P47" i="2"/>
  <c r="O13" i="2"/>
  <c r="X10" i="2"/>
  <c r="V7" i="2"/>
  <c r="V15" i="2"/>
  <c r="V46" i="2"/>
  <c r="O42" i="2"/>
  <c r="P42" i="2"/>
  <c r="Q42" i="2"/>
  <c r="R42" i="2"/>
  <c r="S42" i="2"/>
  <c r="T42" i="2"/>
  <c r="U42" i="2"/>
  <c r="V42" i="2"/>
  <c r="W42" i="2"/>
  <c r="X42" i="2"/>
  <c r="Y42" i="2"/>
  <c r="O11" i="2"/>
  <c r="P5" i="2"/>
  <c r="P36" i="2"/>
  <c r="X29" i="2"/>
  <c r="X60" i="2"/>
  <c r="V27" i="2"/>
  <c r="V58" i="2"/>
  <c r="U56" i="2"/>
  <c r="U25" i="2"/>
  <c r="T23" i="2"/>
  <c r="T54" i="2"/>
  <c r="R21" i="2"/>
  <c r="R52" i="2"/>
  <c r="Q50" i="2"/>
  <c r="Q19" i="2"/>
  <c r="P17" i="2"/>
  <c r="O17" i="2"/>
  <c r="Q17" i="2"/>
  <c r="S17" i="2"/>
  <c r="T17" i="2"/>
  <c r="U17" i="2"/>
  <c r="V17" i="2"/>
  <c r="W17" i="2"/>
  <c r="X17" i="2"/>
  <c r="Y17" i="2"/>
  <c r="P48" i="2"/>
  <c r="X13" i="2"/>
  <c r="W11" i="2"/>
  <c r="V9" i="2"/>
  <c r="V40" i="2"/>
  <c r="R6" i="2"/>
  <c r="R37" i="2"/>
  <c r="U59" i="2"/>
  <c r="U28" i="2"/>
  <c r="O58" i="2"/>
  <c r="O27" i="2"/>
  <c r="S56" i="2"/>
  <c r="S25" i="2"/>
  <c r="W54" i="2"/>
  <c r="W23" i="2"/>
  <c r="Q53" i="2"/>
  <c r="Q22" i="2"/>
  <c r="U51" i="2"/>
  <c r="U20" i="2"/>
  <c r="O50" i="2"/>
  <c r="P50" i="2"/>
  <c r="R50" i="2"/>
  <c r="S50" i="2"/>
  <c r="T50" i="2"/>
  <c r="V50" i="2"/>
  <c r="W50" i="2"/>
  <c r="X50" i="2"/>
  <c r="Y50" i="2"/>
  <c r="O19" i="2"/>
  <c r="S48" i="2"/>
  <c r="W46" i="2"/>
  <c r="W15" i="2"/>
  <c r="Q13" i="2"/>
  <c r="O10" i="2"/>
  <c r="S7" i="2"/>
  <c r="W36" i="2"/>
  <c r="W5" i="2"/>
  <c r="X6" i="2"/>
  <c r="X37" i="2"/>
  <c r="E154" i="2"/>
  <c r="R5" i="2"/>
  <c r="R36" i="2"/>
  <c r="B154" i="2"/>
  <c r="W55" i="2"/>
  <c r="W24" i="2"/>
  <c r="V11" i="2"/>
  <c r="V28" i="2"/>
  <c r="V59" i="2"/>
  <c r="C154" i="2"/>
  <c r="T27" i="2"/>
  <c r="T58" i="2"/>
  <c r="O49" i="2"/>
  <c r="O18" i="2"/>
  <c r="T7" i="2"/>
  <c r="V23" i="2"/>
  <c r="V54" i="2"/>
  <c r="O37" i="2"/>
  <c r="O6" i="2"/>
  <c r="R23" i="2"/>
  <c r="R54" i="2"/>
  <c r="D154" i="2"/>
  <c r="Q36" i="2"/>
  <c r="Q5" i="2"/>
  <c r="P27" i="2"/>
  <c r="P58" i="2"/>
  <c r="W53" i="2"/>
  <c r="W22" i="2"/>
  <c r="T48" i="2"/>
  <c r="J154" i="2"/>
  <c r="W37" i="2"/>
  <c r="W6" i="2"/>
  <c r="R16" i="2"/>
  <c r="R47" i="2"/>
  <c r="T10" i="2"/>
  <c r="U4" i="2"/>
  <c r="U35" i="2"/>
  <c r="S59" i="2"/>
  <c r="S28" i="2"/>
  <c r="R26" i="2"/>
  <c r="P24" i="2"/>
  <c r="P55" i="2"/>
  <c r="O53" i="2"/>
  <c r="O22" i="2"/>
  <c r="X19" i="2"/>
  <c r="V48" i="2"/>
  <c r="U46" i="2"/>
  <c r="U15" i="2"/>
  <c r="T12" i="2"/>
  <c r="T43" i="2"/>
  <c r="R10" i="2"/>
  <c r="X18" i="2"/>
  <c r="X49" i="2"/>
  <c r="V13" i="2"/>
  <c r="X9" i="2"/>
  <c r="X40" i="2"/>
  <c r="H154" i="2"/>
  <c r="R29" i="2"/>
  <c r="R60" i="2"/>
  <c r="Q58" i="2"/>
  <c r="Q27" i="2"/>
  <c r="P25" i="2"/>
  <c r="P56" i="2"/>
  <c r="X22" i="2"/>
  <c r="X53" i="2"/>
  <c r="W51" i="2"/>
  <c r="W20" i="2"/>
  <c r="T16" i="2"/>
  <c r="T47" i="2"/>
  <c r="S13" i="2"/>
  <c r="R11" i="2"/>
  <c r="P9" i="2"/>
  <c r="P40" i="2"/>
  <c r="T5" i="2"/>
  <c r="T36" i="2"/>
  <c r="O36" i="2"/>
  <c r="S36" i="2"/>
  <c r="V36" i="2"/>
  <c r="Y36" i="2"/>
  <c r="W60" i="2"/>
  <c r="W29" i="2"/>
  <c r="Q59" i="2"/>
  <c r="Q28" i="2"/>
  <c r="U26" i="2"/>
  <c r="O56" i="2"/>
  <c r="O25" i="2"/>
  <c r="S54" i="2"/>
  <c r="S23" i="2"/>
  <c r="W52" i="2"/>
  <c r="W21" i="2"/>
  <c r="Q51" i="2"/>
  <c r="Q20" i="2"/>
  <c r="U49" i="2"/>
  <c r="U18" i="2"/>
  <c r="O48" i="2"/>
  <c r="S46" i="2"/>
  <c r="S15" i="2"/>
  <c r="W43" i="2"/>
  <c r="W12" i="2"/>
  <c r="Q11" i="2"/>
  <c r="O7" i="2"/>
  <c r="S5" i="2"/>
  <c r="G154" i="2"/>
  <c r="T6" i="2"/>
  <c r="T37" i="2"/>
  <c r="V22" i="2"/>
  <c r="V53" i="2"/>
  <c r="T9" i="2"/>
  <c r="T40" i="2"/>
  <c r="T26" i="2"/>
  <c r="S47" i="2"/>
  <c r="S16" i="2"/>
  <c r="O16" i="2"/>
  <c r="Q16" i="2"/>
  <c r="U16" i="2"/>
  <c r="W16" i="2"/>
  <c r="Y16" i="2"/>
  <c r="W35" i="2"/>
  <c r="W4" i="2"/>
  <c r="P22" i="2"/>
  <c r="P53" i="2"/>
  <c r="X15" i="2"/>
  <c r="X46" i="2"/>
  <c r="Q4" i="2"/>
  <c r="Q35" i="2"/>
  <c r="V29" i="2"/>
  <c r="V60" i="2"/>
  <c r="Q52" i="2"/>
  <c r="Q21" i="2"/>
  <c r="S35" i="2"/>
  <c r="S4" i="2"/>
  <c r="O26" i="2"/>
  <c r="V21" i="2"/>
  <c r="V52" i="2"/>
  <c r="T19" i="2"/>
  <c r="Q46" i="2"/>
  <c r="Q15" i="2"/>
  <c r="S40" i="2"/>
  <c r="S9" i="2"/>
  <c r="P4" i="2"/>
  <c r="P35" i="2"/>
  <c r="X27" i="2"/>
  <c r="X58" i="2"/>
  <c r="V25" i="2"/>
  <c r="V56" i="2"/>
  <c r="U54" i="2"/>
  <c r="U23" i="2"/>
  <c r="T21" i="2"/>
  <c r="T52" i="2"/>
  <c r="Q48" i="2"/>
  <c r="P15" i="2"/>
  <c r="P46" i="2"/>
  <c r="X11" i="2"/>
  <c r="W40" i="2"/>
  <c r="W9" i="2"/>
  <c r="S37" i="2"/>
  <c r="S6" i="2"/>
  <c r="X48" i="2"/>
  <c r="U43" i="2"/>
  <c r="U12" i="2"/>
  <c r="X7" i="2"/>
  <c r="O35" i="2"/>
  <c r="O4" i="2"/>
  <c r="W59" i="2"/>
  <c r="W28" i="2"/>
  <c r="V26" i="2"/>
  <c r="T24" i="2"/>
  <c r="R20" i="2"/>
  <c r="R51" i="2"/>
  <c r="P18" i="2"/>
  <c r="P49" i="2"/>
  <c r="O47" i="2"/>
  <c r="X12" i="2"/>
  <c r="X43" i="2"/>
  <c r="V10" i="2"/>
  <c r="U7" i="2"/>
  <c r="K154" i="2"/>
  <c r="S60" i="2"/>
  <c r="S29" i="2"/>
  <c r="W58" i="2"/>
  <c r="W27" i="2"/>
  <c r="Q26" i="2"/>
  <c r="U55" i="2"/>
  <c r="U24" i="2"/>
  <c r="S52" i="2"/>
  <c r="S21" i="2"/>
  <c r="W19" i="2"/>
  <c r="Q49" i="2"/>
  <c r="Q18" i="2"/>
  <c r="S18" i="2"/>
  <c r="T18" i="2"/>
  <c r="W18" i="2"/>
  <c r="Y18" i="2"/>
  <c r="U47" i="2"/>
  <c r="O46" i="2"/>
  <c r="O15" i="2"/>
  <c r="S43" i="2"/>
  <c r="S12" i="2"/>
  <c r="W10" i="2"/>
  <c r="Q40" i="2"/>
  <c r="Q9" i="2"/>
  <c r="U37" i="2"/>
  <c r="U6" i="2"/>
  <c r="O5" i="2"/>
  <c r="P6" i="2"/>
  <c r="P37" i="2"/>
  <c r="P29" i="2"/>
  <c r="P60" i="2"/>
  <c r="T20" i="2"/>
  <c r="T51" i="2"/>
  <c r="S55" i="2"/>
  <c r="S24" i="2"/>
  <c r="P11" i="2"/>
  <c r="U60" i="2"/>
  <c r="U29" i="2"/>
  <c r="P21" i="2"/>
  <c r="P52" i="2"/>
  <c r="V12" i="2"/>
  <c r="V43" i="2"/>
  <c r="O59" i="2"/>
  <c r="O28" i="2"/>
  <c r="P19" i="2"/>
  <c r="U58" i="2"/>
  <c r="U27" i="2"/>
  <c r="T49" i="2"/>
  <c r="Q60" i="2"/>
  <c r="Q29" i="2"/>
  <c r="X24" i="2"/>
  <c r="X55" i="2"/>
  <c r="V20" i="2"/>
  <c r="V51" i="2"/>
  <c r="S49" i="2"/>
  <c r="P13" i="2"/>
  <c r="R7" i="2"/>
  <c r="T29" i="2"/>
  <c r="T60" i="2"/>
  <c r="R27" i="2"/>
  <c r="R58" i="2"/>
  <c r="Q56" i="2"/>
  <c r="Q25" i="2"/>
  <c r="P23" i="2"/>
  <c r="P54" i="2"/>
  <c r="X20" i="2"/>
  <c r="X51" i="2"/>
  <c r="W49" i="2"/>
  <c r="T13" i="2"/>
  <c r="S11" i="2"/>
  <c r="R9" i="2"/>
  <c r="R40" i="2"/>
  <c r="Y40" i="2"/>
  <c r="W47" i="2"/>
  <c r="T11" i="2"/>
  <c r="V37" i="2"/>
  <c r="T4" i="2"/>
  <c r="T35" i="2"/>
  <c r="R28" i="2"/>
  <c r="R59" i="2"/>
  <c r="P26" i="2"/>
  <c r="O55" i="2"/>
  <c r="O24" i="2"/>
  <c r="Q24" i="2"/>
  <c r="Y24" i="2"/>
  <c r="X21" i="2"/>
  <c r="X52" i="2"/>
  <c r="V19" i="2"/>
  <c r="U48" i="2"/>
  <c r="T15" i="2"/>
  <c r="T46" i="2"/>
  <c r="R12" i="2"/>
  <c r="R43" i="2"/>
  <c r="P7" i="2"/>
  <c r="V4" i="2"/>
  <c r="V35" i="2"/>
  <c r="O60" i="2"/>
  <c r="O29" i="2"/>
  <c r="S58" i="2"/>
  <c r="S27" i="2"/>
  <c r="W56" i="2"/>
  <c r="W25" i="2"/>
  <c r="Q55" i="2"/>
  <c r="U53" i="2"/>
  <c r="U22" i="2"/>
  <c r="O52" i="2"/>
  <c r="O21" i="2"/>
  <c r="S19" i="2"/>
  <c r="W48" i="2"/>
  <c r="Q47" i="2"/>
  <c r="O43" i="2"/>
  <c r="O12" i="2"/>
  <c r="S10" i="2"/>
  <c r="W7" i="2"/>
  <c r="Q37" i="2"/>
  <c r="Q6" i="2"/>
  <c r="I154" i="2"/>
  <c r="V5" i="2"/>
  <c r="L49" i="6"/>
  <c r="L38" i="6"/>
  <c r="L198" i="6"/>
  <c r="L199" i="6"/>
  <c r="L202" i="6"/>
  <c r="L204" i="6"/>
  <c r="L214" i="6"/>
  <c r="L215" i="6"/>
  <c r="L228" i="6"/>
  <c r="L236" i="6"/>
  <c r="L241" i="6"/>
  <c r="L243" i="6"/>
  <c r="L244" i="6"/>
  <c r="L258" i="6"/>
  <c r="L268" i="6"/>
  <c r="L270" i="6"/>
  <c r="L207" i="6"/>
  <c r="I96" i="5"/>
  <c r="L41" i="6"/>
  <c r="L193" i="6"/>
  <c r="L195" i="6"/>
  <c r="L201" i="6"/>
  <c r="L203" i="6"/>
  <c r="L229" i="6"/>
  <c r="L230" i="6"/>
  <c r="L233" i="6"/>
  <c r="L235" i="6"/>
  <c r="L245" i="6"/>
  <c r="L246" i="6"/>
  <c r="L259" i="6"/>
  <c r="L267" i="6"/>
  <c r="L272" i="6"/>
  <c r="L274" i="6"/>
  <c r="L275" i="6"/>
  <c r="L209" i="6"/>
  <c r="I98" i="5"/>
  <c r="L196" i="6"/>
  <c r="L206" i="6"/>
  <c r="L208" i="6"/>
  <c r="L224" i="6"/>
  <c r="L226" i="6"/>
  <c r="L232" i="6"/>
  <c r="L234" i="6"/>
  <c r="L260" i="6"/>
  <c r="L261" i="6"/>
  <c r="L264" i="6"/>
  <c r="L266" i="6"/>
  <c r="L276" i="6"/>
  <c r="L277" i="6"/>
  <c r="L238" i="6"/>
  <c r="J96" i="5"/>
  <c r="J98" i="5"/>
  <c r="K309" i="6"/>
  <c r="L254" i="6"/>
  <c r="K278" i="6"/>
  <c r="K185" i="6"/>
  <c r="E216" i="2"/>
  <c r="J216" i="2"/>
  <c r="G216" i="2"/>
  <c r="K216" i="6"/>
  <c r="K216" i="2"/>
  <c r="C216" i="2"/>
  <c r="H216" i="2"/>
  <c r="D216" i="2"/>
  <c r="I216" i="2"/>
  <c r="K247" i="6"/>
  <c r="L64" i="5"/>
  <c r="K64" i="5"/>
  <c r="J64" i="5"/>
  <c r="I67" i="5"/>
  <c r="I64" i="5"/>
  <c r="I66" i="5"/>
  <c r="I70" i="5"/>
  <c r="I69" i="5"/>
  <c r="I71" i="5"/>
  <c r="I68" i="5"/>
  <c r="I47" i="5"/>
  <c r="I49" i="5"/>
  <c r="I52" i="5"/>
  <c r="I54" i="5"/>
  <c r="D54" i="5"/>
  <c r="V59" i="6"/>
  <c r="U58" i="6"/>
  <c r="U19" i="6"/>
  <c r="L105" i="6"/>
  <c r="T25" i="6"/>
  <c r="U15" i="6"/>
  <c r="U38" i="6"/>
  <c r="L143" i="6"/>
  <c r="L121" i="6"/>
  <c r="U16" i="6"/>
  <c r="L89" i="6"/>
  <c r="L75" i="6"/>
  <c r="L108" i="6"/>
  <c r="L71" i="6"/>
  <c r="L111" i="6"/>
  <c r="L102" i="6"/>
  <c r="L103" i="6"/>
  <c r="L92" i="2"/>
  <c r="W50" i="6"/>
  <c r="T36" i="6"/>
  <c r="U47" i="6"/>
  <c r="L117" i="6"/>
  <c r="Q53" i="6"/>
  <c r="P53" i="6"/>
  <c r="L100" i="6"/>
  <c r="L80" i="6"/>
  <c r="L81" i="6"/>
  <c r="L82" i="6"/>
  <c r="L90" i="6"/>
  <c r="V27" i="6"/>
  <c r="Q44" i="6"/>
  <c r="R38" i="6"/>
  <c r="V35" i="6"/>
  <c r="T44" i="6"/>
  <c r="T17" i="6"/>
  <c r="L142" i="6"/>
  <c r="L148" i="6"/>
  <c r="L112" i="6"/>
  <c r="L119" i="6"/>
  <c r="L113" i="6"/>
  <c r="T48" i="6"/>
  <c r="T16" i="6"/>
  <c r="T13" i="6"/>
  <c r="L109" i="6"/>
  <c r="L122" i="6"/>
  <c r="L110" i="6"/>
  <c r="L104" i="6"/>
  <c r="K123" i="6"/>
  <c r="L114" i="6"/>
  <c r="F96" i="5"/>
  <c r="L106" i="6"/>
  <c r="L115" i="6"/>
  <c r="F97" i="5"/>
  <c r="L120" i="6"/>
  <c r="T20" i="6"/>
  <c r="U20" i="6"/>
  <c r="U53" i="6"/>
  <c r="L72" i="6"/>
  <c r="L77" i="6"/>
  <c r="L73" i="6"/>
  <c r="L78" i="6"/>
  <c r="L91" i="6"/>
  <c r="L69" i="6"/>
  <c r="L88" i="6"/>
  <c r="V9" i="6"/>
  <c r="L79" i="6"/>
  <c r="W26" i="6"/>
  <c r="L50" i="6"/>
  <c r="D94" i="5"/>
  <c r="X5" i="6"/>
  <c r="T56" i="6"/>
  <c r="X35" i="6"/>
  <c r="P12" i="6"/>
  <c r="Y27" i="2"/>
  <c r="Y28" i="2"/>
  <c r="Y29" i="2"/>
  <c r="Q9" i="6"/>
  <c r="P28" i="6"/>
  <c r="V25" i="6"/>
  <c r="X26" i="6"/>
  <c r="T27" i="6"/>
  <c r="L44" i="6"/>
  <c r="D88" i="5"/>
  <c r="L40" i="6"/>
  <c r="D84" i="5"/>
  <c r="L47" i="6"/>
  <c r="L46" i="6"/>
  <c r="L51" i="6"/>
  <c r="D95" i="5"/>
  <c r="W48" i="6"/>
  <c r="T28" i="6"/>
  <c r="W38" i="6"/>
  <c r="T7" i="6"/>
  <c r="T49" i="6"/>
  <c r="Q47" i="6"/>
  <c r="Q26" i="6"/>
  <c r="U18" i="6"/>
  <c r="V7" i="6"/>
  <c r="U60" i="6"/>
  <c r="V12" i="6"/>
  <c r="V15" i="6"/>
  <c r="Q29" i="6"/>
  <c r="W56" i="6"/>
  <c r="P7" i="6"/>
  <c r="W49" i="6"/>
  <c r="V51" i="6"/>
  <c r="X20" i="6"/>
  <c r="R49" i="6"/>
  <c r="W46" i="6"/>
  <c r="P15" i="6"/>
  <c r="Q55" i="6"/>
  <c r="L84" i="6"/>
  <c r="E97" i="5"/>
  <c r="U28" i="6"/>
  <c r="U51" i="6"/>
  <c r="W15" i="6"/>
  <c r="Q51" i="6"/>
  <c r="Q28" i="6"/>
  <c r="T19" i="6"/>
  <c r="V22" i="6"/>
  <c r="Q24" i="6"/>
  <c r="X28" i="6"/>
  <c r="V42" i="6"/>
  <c r="R36" i="6"/>
  <c r="W59" i="6"/>
  <c r="U43" i="6"/>
  <c r="R37" i="6"/>
  <c r="T11" i="6"/>
  <c r="T29" i="6"/>
  <c r="L123" i="2"/>
  <c r="W7" i="6"/>
  <c r="L74" i="6"/>
  <c r="P57" i="6"/>
  <c r="O57" i="6"/>
  <c r="Q57" i="6"/>
  <c r="R57" i="6"/>
  <c r="S57" i="6"/>
  <c r="T57" i="6"/>
  <c r="V57" i="6"/>
  <c r="W57" i="6"/>
  <c r="X57" i="6"/>
  <c r="Y57" i="6"/>
  <c r="P10" i="6"/>
  <c r="Q27" i="6"/>
  <c r="L86" i="6"/>
  <c r="P49" i="6"/>
  <c r="K92" i="6"/>
  <c r="W43" i="6"/>
  <c r="Q22" i="6"/>
  <c r="Q56" i="6"/>
  <c r="V44" i="6"/>
  <c r="P25" i="6"/>
  <c r="T26" i="6"/>
  <c r="X25" i="6"/>
  <c r="P27" i="6"/>
  <c r="V48" i="6"/>
  <c r="Q36" i="6"/>
  <c r="P22" i="6"/>
  <c r="Q13" i="6"/>
  <c r="Q19" i="6"/>
  <c r="L57" i="6"/>
  <c r="D101" i="5"/>
  <c r="L61" i="2"/>
  <c r="V43" i="6"/>
  <c r="Q15" i="6"/>
  <c r="R18" i="6"/>
  <c r="Q16" i="6"/>
  <c r="T18" i="6"/>
  <c r="P19" i="6"/>
  <c r="T22" i="6"/>
  <c r="V28" i="6"/>
  <c r="U17" i="6"/>
  <c r="Q50" i="6"/>
  <c r="P58" i="6"/>
  <c r="B92" i="6"/>
  <c r="L83" i="6"/>
  <c r="E96" i="5"/>
  <c r="P11" i="6"/>
  <c r="L59" i="6"/>
  <c r="D103" i="5"/>
  <c r="L43" i="6"/>
  <c r="D87" i="5"/>
  <c r="U37" i="6"/>
  <c r="Q40" i="6"/>
  <c r="Q49" i="6"/>
  <c r="T58" i="6"/>
  <c r="W36" i="6"/>
  <c r="U59" i="6"/>
  <c r="V40" i="6"/>
  <c r="P48" i="6"/>
  <c r="V58" i="6"/>
  <c r="P36" i="6"/>
  <c r="V46" i="6"/>
  <c r="V38" i="6"/>
  <c r="P47" i="6"/>
  <c r="T53" i="6"/>
  <c r="X59" i="6"/>
  <c r="X36" i="6"/>
  <c r="P43" i="6"/>
  <c r="P41" i="6"/>
  <c r="U50" i="6"/>
  <c r="P59" i="6"/>
  <c r="X56" i="6"/>
  <c r="T59" i="6"/>
  <c r="F92" i="6"/>
  <c r="L54" i="6"/>
  <c r="D98" i="5"/>
  <c r="L52" i="6"/>
  <c r="D96" i="5"/>
  <c r="F61" i="6"/>
  <c r="T9" i="6"/>
  <c r="V36" i="6"/>
  <c r="V41" i="6"/>
  <c r="X43" i="6"/>
  <c r="R51" i="6"/>
  <c r="X38" i="6"/>
  <c r="Q42" i="6"/>
  <c r="U49" i="6"/>
  <c r="Q59" i="6"/>
  <c r="P40" i="6"/>
  <c r="T47" i="6"/>
  <c r="W51" i="6"/>
  <c r="P56" i="6"/>
  <c r="Q58" i="6"/>
  <c r="B61" i="4"/>
  <c r="F123" i="6"/>
  <c r="Q37" i="6"/>
  <c r="P38" i="6"/>
  <c r="R43" i="6"/>
  <c r="T46" i="6"/>
  <c r="U48" i="6"/>
  <c r="R59" i="6"/>
  <c r="T35" i="6"/>
  <c r="T42" i="6"/>
  <c r="X51" i="6"/>
  <c r="T60" i="6"/>
  <c r="Q60" i="6"/>
  <c r="P42" i="6"/>
  <c r="T51" i="6"/>
  <c r="P60" i="6"/>
  <c r="P46" i="6"/>
  <c r="Q48" i="6"/>
  <c r="V56" i="6"/>
  <c r="Q46" i="6"/>
  <c r="T50" i="6"/>
  <c r="V60" i="6"/>
  <c r="Q35" i="6"/>
  <c r="W35" i="6"/>
  <c r="T40" i="6"/>
  <c r="V53" i="6"/>
  <c r="T43" i="6"/>
  <c r="U46" i="6"/>
  <c r="P55" i="6"/>
  <c r="U35" i="6"/>
  <c r="L116" i="6"/>
  <c r="F98" i="5"/>
  <c r="B123" i="6"/>
  <c r="B61" i="6"/>
  <c r="L85" i="6"/>
  <c r="E98" i="5"/>
  <c r="L154" i="2"/>
  <c r="L133" i="6"/>
  <c r="S49" i="4"/>
  <c r="O47" i="6"/>
  <c r="O16" i="6"/>
  <c r="O4" i="6"/>
  <c r="O35" i="6"/>
  <c r="B154" i="6"/>
  <c r="X48" i="6"/>
  <c r="X17" i="6"/>
  <c r="S37" i="6"/>
  <c r="S6" i="6"/>
  <c r="W9" i="4"/>
  <c r="S36" i="6"/>
  <c r="S5" i="6"/>
  <c r="O38" i="6"/>
  <c r="O7" i="6"/>
  <c r="S46" i="6"/>
  <c r="S15" i="6"/>
  <c r="W52" i="6"/>
  <c r="W21" i="6"/>
  <c r="S54" i="6"/>
  <c r="S23" i="6"/>
  <c r="O56" i="6"/>
  <c r="O25" i="6"/>
  <c r="W60" i="6"/>
  <c r="W29" i="6"/>
  <c r="R42" i="6"/>
  <c r="R11" i="6"/>
  <c r="S44" i="6"/>
  <c r="S13" i="6"/>
  <c r="X18" i="4"/>
  <c r="W55" i="6"/>
  <c r="W24" i="6"/>
  <c r="U12" i="6"/>
  <c r="L140" i="6"/>
  <c r="L151" i="6"/>
  <c r="V11" i="6"/>
  <c r="S41" i="6"/>
  <c r="S10" i="6"/>
  <c r="S50" i="6"/>
  <c r="S19" i="6"/>
  <c r="L145" i="6"/>
  <c r="G96" i="5"/>
  <c r="O60" i="6"/>
  <c r="O29" i="6"/>
  <c r="S42" i="6"/>
  <c r="S11" i="6"/>
  <c r="P54" i="6"/>
  <c r="P23" i="6"/>
  <c r="S49" i="6"/>
  <c r="S18" i="6"/>
  <c r="X55" i="6"/>
  <c r="X24" i="6"/>
  <c r="S55" i="6"/>
  <c r="S24" i="6"/>
  <c r="W40" i="6"/>
  <c r="W9" i="6"/>
  <c r="X42" i="6"/>
  <c r="X11" i="6"/>
  <c r="U54" i="6"/>
  <c r="U23" i="6"/>
  <c r="X58" i="6"/>
  <c r="X27" i="6"/>
  <c r="P4" i="6"/>
  <c r="P35" i="6"/>
  <c r="S40" i="6"/>
  <c r="S9" i="6"/>
  <c r="V52" i="6"/>
  <c r="V21" i="6"/>
  <c r="O26" i="6"/>
  <c r="F154" i="6"/>
  <c r="S35" i="6"/>
  <c r="S4" i="6"/>
  <c r="Q52" i="6"/>
  <c r="Q21" i="6"/>
  <c r="X46" i="6"/>
  <c r="X15" i="6"/>
  <c r="S47" i="6"/>
  <c r="S16" i="6"/>
  <c r="X40" i="6"/>
  <c r="X9" i="6"/>
  <c r="X49" i="6"/>
  <c r="X18" i="6"/>
  <c r="R41" i="6"/>
  <c r="R10" i="6"/>
  <c r="X50" i="6"/>
  <c r="X19" i="6"/>
  <c r="S59" i="6"/>
  <c r="S28" i="6"/>
  <c r="R47" i="6"/>
  <c r="R16" i="6"/>
  <c r="W37" i="6"/>
  <c r="W6" i="6"/>
  <c r="Y37" i="2"/>
  <c r="Y58" i="2"/>
  <c r="X12" i="6"/>
  <c r="T12" i="6"/>
  <c r="V13" i="6"/>
  <c r="T15" i="6"/>
  <c r="W19" i="6"/>
  <c r="W20" i="6"/>
  <c r="R20" i="6"/>
  <c r="U22" i="6"/>
  <c r="W25" i="6"/>
  <c r="R25" i="6"/>
  <c r="U27" i="6"/>
  <c r="V29" i="6"/>
  <c r="P29" i="6"/>
  <c r="V17" i="6"/>
  <c r="L153" i="6"/>
  <c r="L137" i="6"/>
  <c r="R7" i="6"/>
  <c r="Q17" i="6"/>
  <c r="L150" i="6"/>
  <c r="L135" i="6"/>
  <c r="L144" i="6"/>
  <c r="W18" i="6"/>
  <c r="L131" i="6"/>
  <c r="W17" i="6"/>
  <c r="X7" i="6"/>
  <c r="W53" i="6"/>
  <c r="W22" i="6"/>
  <c r="W13" i="4"/>
  <c r="X53" i="6"/>
  <c r="X22" i="6"/>
  <c r="R60" i="6"/>
  <c r="R29" i="6"/>
  <c r="K154" i="6"/>
  <c r="Q11" i="6"/>
  <c r="L146" i="6"/>
  <c r="G97" i="5"/>
  <c r="L139" i="6"/>
  <c r="O43" i="6"/>
  <c r="O12" i="6"/>
  <c r="S58" i="6"/>
  <c r="S27" i="6"/>
  <c r="X52" i="6"/>
  <c r="X21" i="6"/>
  <c r="W47" i="6"/>
  <c r="W16" i="6"/>
  <c r="R40" i="6"/>
  <c r="R9" i="6"/>
  <c r="R58" i="6"/>
  <c r="R27" i="6"/>
  <c r="O59" i="6"/>
  <c r="O28" i="6"/>
  <c r="P52" i="6"/>
  <c r="P21" i="6"/>
  <c r="W12" i="6"/>
  <c r="R12" i="6"/>
  <c r="V19" i="6"/>
  <c r="V20" i="6"/>
  <c r="Q20" i="6"/>
  <c r="Q25" i="6"/>
  <c r="W28" i="6"/>
  <c r="R28" i="6"/>
  <c r="U29" i="6"/>
  <c r="U26" i="6"/>
  <c r="P9" i="6"/>
  <c r="L152" i="6"/>
  <c r="L136" i="6"/>
  <c r="P18" i="6"/>
  <c r="V26" i="6"/>
  <c r="L134" i="6"/>
  <c r="U7" i="6"/>
  <c r="V10" i="6"/>
  <c r="L141" i="6"/>
  <c r="P26" i="6"/>
  <c r="V5" i="4"/>
  <c r="Y60" i="2"/>
  <c r="Y59" i="2"/>
  <c r="W41" i="6"/>
  <c r="W10" i="6"/>
  <c r="S43" i="6"/>
  <c r="S12" i="6"/>
  <c r="O46" i="6"/>
  <c r="O15" i="6"/>
  <c r="S52" i="6"/>
  <c r="S21" i="6"/>
  <c r="L147" i="6"/>
  <c r="G98" i="5"/>
  <c r="W58" i="6"/>
  <c r="W27" i="6"/>
  <c r="S60" i="6"/>
  <c r="S29" i="6"/>
  <c r="S36" i="4"/>
  <c r="S5" i="4"/>
  <c r="R54" i="6"/>
  <c r="R23" i="6"/>
  <c r="O37" i="6"/>
  <c r="O6" i="6"/>
  <c r="V54" i="6"/>
  <c r="V23" i="6"/>
  <c r="O49" i="6"/>
  <c r="Y49" i="6"/>
  <c r="X37" i="6"/>
  <c r="X6" i="6"/>
  <c r="S38" i="6"/>
  <c r="S7" i="6"/>
  <c r="O41" i="6"/>
  <c r="O10" i="6"/>
  <c r="S48" i="6"/>
  <c r="S17" i="6"/>
  <c r="O50" i="6"/>
  <c r="O19" i="6"/>
  <c r="W54" i="6"/>
  <c r="W23" i="6"/>
  <c r="S56" i="6"/>
  <c r="S25" i="6"/>
  <c r="O58" i="6"/>
  <c r="O27" i="6"/>
  <c r="W42" i="6"/>
  <c r="W11" i="6"/>
  <c r="X44" i="6"/>
  <c r="X13" i="6"/>
  <c r="R52" i="6"/>
  <c r="R21" i="6"/>
  <c r="T54" i="6"/>
  <c r="T23" i="6"/>
  <c r="X60" i="6"/>
  <c r="X29" i="6"/>
  <c r="O42" i="6"/>
  <c r="O11" i="6"/>
  <c r="X41" i="6"/>
  <c r="X10" i="6"/>
  <c r="O44" i="6"/>
  <c r="O13" i="6"/>
  <c r="S51" i="6"/>
  <c r="S20" i="6"/>
  <c r="V55" i="6"/>
  <c r="V24" i="6"/>
  <c r="X54" i="6"/>
  <c r="X23" i="6"/>
  <c r="R44" i="6"/>
  <c r="R13" i="6"/>
  <c r="W44" i="6"/>
  <c r="W13" i="6"/>
  <c r="O51" i="6"/>
  <c r="O20" i="6"/>
  <c r="R55" i="6"/>
  <c r="R24" i="6"/>
  <c r="O40" i="6"/>
  <c r="O9" i="6"/>
  <c r="R53" i="6"/>
  <c r="R22" i="6"/>
  <c r="X47" i="6"/>
  <c r="X16" i="6"/>
  <c r="D72" i="5"/>
  <c r="D73" i="5"/>
  <c r="H6" i="5"/>
  <c r="Q4" i="6"/>
  <c r="U6" i="6"/>
  <c r="P6" i="6"/>
  <c r="L129" i="6"/>
  <c r="L216" i="2"/>
  <c r="L192" i="6"/>
  <c r="L99" i="6"/>
  <c r="L67" i="6"/>
  <c r="L66" i="6"/>
  <c r="L35" i="6"/>
  <c r="D79" i="5"/>
  <c r="L253" i="6"/>
  <c r="P16" i="6"/>
  <c r="P24" i="6"/>
  <c r="Q18" i="6"/>
  <c r="P17" i="6"/>
  <c r="L222" i="6"/>
  <c r="L221" i="6"/>
  <c r="L190" i="6"/>
  <c r="L98" i="6"/>
  <c r="L36" i="6"/>
  <c r="D80" i="5"/>
  <c r="P5" i="6"/>
  <c r="T5" i="6"/>
  <c r="W5" i="6"/>
  <c r="K61" i="6"/>
  <c r="X4" i="6"/>
  <c r="L37" i="6"/>
  <c r="D81" i="5"/>
  <c r="Q5" i="6"/>
  <c r="R6" i="6"/>
  <c r="R26" i="6"/>
  <c r="L223" i="6"/>
  <c r="L97" i="6"/>
  <c r="L68" i="6"/>
  <c r="T4" i="6"/>
  <c r="Q6" i="6"/>
  <c r="L191" i="6"/>
  <c r="L130" i="6"/>
  <c r="L128" i="6"/>
  <c r="V4" i="6"/>
  <c r="R5" i="6"/>
  <c r="V5" i="6"/>
  <c r="W4" i="6"/>
  <c r="U4" i="6"/>
  <c r="L27" i="6"/>
  <c r="L28" i="6"/>
  <c r="L29" i="6"/>
  <c r="E247" i="6"/>
  <c r="J247" i="6"/>
  <c r="C309" i="6"/>
  <c r="C185" i="6"/>
  <c r="H185" i="6"/>
  <c r="I61" i="6"/>
  <c r="G278" i="6"/>
  <c r="J309" i="6"/>
  <c r="I309" i="6"/>
  <c r="D216" i="6"/>
  <c r="J216" i="6"/>
  <c r="J123" i="6"/>
  <c r="G309" i="6"/>
  <c r="H309" i="6"/>
  <c r="D309" i="6"/>
  <c r="E309" i="6"/>
  <c r="D278" i="6"/>
  <c r="C278" i="6"/>
  <c r="J278" i="6"/>
  <c r="E278" i="6"/>
  <c r="I278" i="6"/>
  <c r="H278" i="6"/>
  <c r="C216" i="6"/>
  <c r="G216" i="6"/>
  <c r="G154" i="6"/>
  <c r="E154" i="6"/>
  <c r="C123" i="6"/>
  <c r="G123" i="6"/>
  <c r="H92" i="6"/>
  <c r="D61" i="6"/>
  <c r="K30" i="6"/>
  <c r="J30" i="6"/>
  <c r="C61" i="6"/>
  <c r="G61" i="6"/>
  <c r="J61" i="6"/>
  <c r="H61" i="6"/>
  <c r="E61" i="6"/>
  <c r="C92" i="6"/>
  <c r="J92" i="6"/>
  <c r="I92" i="6"/>
  <c r="D92" i="6"/>
  <c r="X30" i="2"/>
  <c r="E92" i="6"/>
  <c r="G92" i="6"/>
  <c r="L98" i="4"/>
  <c r="F14" i="5"/>
  <c r="I123" i="6"/>
  <c r="H123" i="6"/>
  <c r="E123" i="6"/>
  <c r="D123" i="6"/>
  <c r="J154" i="6"/>
  <c r="I154" i="6"/>
  <c r="H154" i="6"/>
  <c r="D154" i="6"/>
  <c r="C154" i="6"/>
  <c r="J185" i="6"/>
  <c r="I185" i="6"/>
  <c r="G185" i="6"/>
  <c r="E185" i="6"/>
  <c r="D185" i="6"/>
  <c r="W30" i="2"/>
  <c r="H216" i="6"/>
  <c r="E216" i="6"/>
  <c r="I216" i="6"/>
  <c r="D247" i="6"/>
  <c r="C247" i="6"/>
  <c r="G247" i="6"/>
  <c r="H247" i="6"/>
  <c r="I247" i="6"/>
  <c r="K97" i="5"/>
  <c r="L97" i="5"/>
  <c r="J97" i="5"/>
  <c r="I97" i="5"/>
  <c r="D99" i="5"/>
  <c r="D97" i="5"/>
  <c r="D93" i="5"/>
  <c r="D91" i="5"/>
  <c r="D104" i="5"/>
  <c r="D86" i="5"/>
  <c r="D92" i="5"/>
  <c r="D85" i="5"/>
  <c r="D82" i="5"/>
  <c r="D90" i="5"/>
  <c r="X61" i="6"/>
  <c r="Y27" i="6"/>
  <c r="Y29" i="6"/>
  <c r="Y59" i="6"/>
  <c r="Y28" i="6"/>
  <c r="Y60" i="6"/>
  <c r="L154" i="6"/>
  <c r="Y58" i="6"/>
  <c r="X30" i="6"/>
  <c r="D107" i="5"/>
  <c r="D106" i="5"/>
  <c r="D105" i="5"/>
  <c r="L247" i="6"/>
  <c r="L61" i="6"/>
  <c r="L185" i="6"/>
  <c r="L309" i="6"/>
  <c r="L123" i="6"/>
  <c r="L216" i="6"/>
  <c r="L92" i="6"/>
  <c r="L278" i="6"/>
  <c r="W61" i="6"/>
  <c r="W30" i="6"/>
  <c r="K70" i="5"/>
  <c r="K67" i="5"/>
  <c r="K46" i="5"/>
  <c r="K69" i="5"/>
  <c r="K49" i="5"/>
  <c r="K66" i="5"/>
  <c r="K68" i="5"/>
  <c r="K94" i="5"/>
  <c r="K88" i="5"/>
  <c r="K71" i="5"/>
  <c r="K79" i="5"/>
  <c r="K86" i="5"/>
  <c r="K47" i="5"/>
  <c r="K87" i="5"/>
  <c r="K54" i="5"/>
  <c r="K95" i="5"/>
  <c r="K102" i="5"/>
  <c r="K52" i="5"/>
  <c r="K104" i="5"/>
  <c r="K85" i="5"/>
  <c r="K84" i="5"/>
  <c r="K99" i="5"/>
  <c r="K103" i="5"/>
  <c r="K93" i="5"/>
  <c r="K80" i="5"/>
  <c r="K92" i="5"/>
  <c r="K81" i="5"/>
  <c r="K82" i="5"/>
  <c r="K90" i="5"/>
  <c r="K101" i="5"/>
  <c r="K91" i="5"/>
  <c r="E46" i="5"/>
  <c r="E47" i="5"/>
  <c r="E72" i="5"/>
  <c r="E103" i="5"/>
  <c r="E79" i="5"/>
  <c r="E86" i="5"/>
  <c r="E84" i="5"/>
  <c r="E80" i="5"/>
  <c r="E91" i="5"/>
  <c r="E88" i="5"/>
  <c r="E92" i="5"/>
  <c r="E102" i="5"/>
  <c r="E82" i="5"/>
  <c r="E85" i="5"/>
  <c r="E87" i="5"/>
  <c r="E95" i="5"/>
  <c r="E106" i="5"/>
  <c r="E93" i="5"/>
  <c r="E99" i="5"/>
  <c r="E90" i="5"/>
  <c r="E94" i="5"/>
  <c r="E104" i="5"/>
  <c r="E101" i="5"/>
  <c r="E81" i="5"/>
  <c r="I84" i="5"/>
  <c r="I79" i="5"/>
  <c r="I86" i="5"/>
  <c r="J52" i="5"/>
  <c r="I91" i="5"/>
  <c r="I102" i="5"/>
  <c r="I85" i="5"/>
  <c r="I92" i="5"/>
  <c r="I95" i="5"/>
  <c r="I82" i="5"/>
  <c r="I46" i="5"/>
  <c r="I90" i="5"/>
  <c r="I99" i="5"/>
  <c r="I88" i="5"/>
  <c r="I103" i="5"/>
  <c r="I93" i="5"/>
  <c r="I87" i="5"/>
  <c r="I101" i="5"/>
  <c r="I81" i="5"/>
  <c r="I104" i="5"/>
  <c r="I94" i="5"/>
  <c r="I80" i="5"/>
  <c r="G99" i="5"/>
  <c r="G80" i="5"/>
  <c r="G102" i="5"/>
  <c r="G84" i="5"/>
  <c r="G94" i="5"/>
  <c r="G85" i="5"/>
  <c r="G79" i="5"/>
  <c r="G86" i="5"/>
  <c r="G101" i="5"/>
  <c r="G91" i="5"/>
  <c r="G82" i="5"/>
  <c r="G87" i="5"/>
  <c r="G92" i="5"/>
  <c r="G88" i="5"/>
  <c r="G93" i="5"/>
  <c r="G90" i="5"/>
  <c r="G81" i="5"/>
  <c r="G95" i="5"/>
  <c r="G104" i="5"/>
  <c r="G103" i="5"/>
  <c r="L49" i="5"/>
  <c r="L52" i="5"/>
  <c r="L46" i="5"/>
  <c r="L54" i="5"/>
  <c r="L69" i="5"/>
  <c r="L84" i="5"/>
  <c r="L71" i="5"/>
  <c r="L68" i="5"/>
  <c r="L95" i="5"/>
  <c r="L102" i="5"/>
  <c r="L80" i="5"/>
  <c r="L66" i="5"/>
  <c r="L47" i="5"/>
  <c r="L88" i="5"/>
  <c r="L67" i="5"/>
  <c r="L70" i="5"/>
  <c r="L79" i="5"/>
  <c r="L103" i="5"/>
  <c r="L104" i="5"/>
  <c r="L87" i="5"/>
  <c r="L90" i="5"/>
  <c r="L91" i="5"/>
  <c r="L101" i="5"/>
  <c r="L85" i="5"/>
  <c r="L82" i="5"/>
  <c r="L81" i="5"/>
  <c r="L86" i="5"/>
  <c r="L92" i="5"/>
  <c r="L93" i="5"/>
  <c r="L94" i="5"/>
  <c r="L99" i="5"/>
  <c r="F46" i="5"/>
  <c r="F47" i="5"/>
  <c r="F72" i="5"/>
  <c r="F79" i="5"/>
  <c r="F84" i="5"/>
  <c r="F86" i="5"/>
  <c r="F80" i="5"/>
  <c r="F90" i="5"/>
  <c r="F102" i="5"/>
  <c r="F85" i="5"/>
  <c r="F94" i="5"/>
  <c r="F81" i="5"/>
  <c r="F99" i="5"/>
  <c r="F104" i="5"/>
  <c r="F93" i="5"/>
  <c r="F91" i="5"/>
  <c r="F103" i="5"/>
  <c r="F87" i="5"/>
  <c r="F82" i="5"/>
  <c r="F101" i="5"/>
  <c r="F92" i="5"/>
  <c r="F95" i="5"/>
  <c r="F88" i="5"/>
  <c r="J71" i="5"/>
  <c r="J54" i="5"/>
  <c r="J49" i="5"/>
  <c r="J66" i="5"/>
  <c r="J70" i="5"/>
  <c r="J46" i="5"/>
  <c r="J68" i="5"/>
  <c r="J79" i="5"/>
  <c r="J101" i="5"/>
  <c r="J102" i="5"/>
  <c r="J69" i="5"/>
  <c r="J91" i="5"/>
  <c r="J47" i="5"/>
  <c r="J67" i="5"/>
  <c r="J84" i="5"/>
  <c r="J80" i="5"/>
  <c r="J93" i="5"/>
  <c r="J95" i="5"/>
  <c r="J85" i="5"/>
  <c r="J86" i="5"/>
  <c r="J81" i="5"/>
  <c r="J88" i="5"/>
  <c r="J87" i="5"/>
  <c r="J82" i="5"/>
  <c r="J104" i="5"/>
  <c r="J94" i="5"/>
  <c r="J90" i="5"/>
  <c r="J103" i="5"/>
  <c r="J99" i="5"/>
  <c r="J92" i="5"/>
  <c r="L4" i="2"/>
  <c r="C46" i="5"/>
  <c r="L5" i="2"/>
  <c r="C47" i="5"/>
  <c r="C72" i="5"/>
  <c r="G6" i="5"/>
  <c r="C103" i="5"/>
  <c r="C102" i="5"/>
  <c r="C104" i="5"/>
  <c r="F107" i="5"/>
  <c r="G106" i="5"/>
  <c r="G107" i="5"/>
  <c r="G105" i="5"/>
  <c r="F106" i="5"/>
  <c r="F105" i="5"/>
  <c r="E105" i="5"/>
  <c r="E107" i="5"/>
  <c r="D7" i="6"/>
  <c r="L7" i="6"/>
  <c r="C82" i="5"/>
  <c r="H9" i="6"/>
  <c r="L9" i="6"/>
  <c r="C84" i="5"/>
  <c r="D10" i="6"/>
  <c r="L10" i="6"/>
  <c r="C85" i="5"/>
  <c r="H11" i="6"/>
  <c r="L11" i="6"/>
  <c r="C86" i="5"/>
  <c r="L12" i="6"/>
  <c r="C87" i="5"/>
  <c r="H13" i="6"/>
  <c r="L13" i="6"/>
  <c r="C88" i="5"/>
  <c r="C20" i="6"/>
  <c r="L20" i="6"/>
  <c r="C95" i="5"/>
  <c r="C106" i="5"/>
  <c r="K7" i="5"/>
  <c r="K8" i="5"/>
  <c r="K9" i="5"/>
  <c r="L26" i="6"/>
  <c r="C101" i="5"/>
  <c r="L21" i="6"/>
  <c r="C96" i="5"/>
  <c r="F22" i="6"/>
  <c r="L22" i="6"/>
  <c r="C97" i="5"/>
  <c r="B23" i="6"/>
  <c r="D23" i="6"/>
  <c r="L23" i="6"/>
  <c r="C98" i="5"/>
  <c r="G24" i="6"/>
  <c r="L24" i="6"/>
  <c r="C99" i="5"/>
  <c r="L15" i="6"/>
  <c r="C90" i="5"/>
  <c r="I16" i="6"/>
  <c r="L16" i="6"/>
  <c r="C91" i="5"/>
  <c r="E17" i="6"/>
  <c r="L17" i="6"/>
  <c r="C92" i="5"/>
  <c r="L18" i="6"/>
  <c r="C93" i="5"/>
  <c r="L19" i="6"/>
  <c r="C94" i="5"/>
  <c r="I6" i="6"/>
  <c r="L6" i="6"/>
  <c r="C81" i="5"/>
  <c r="C107" i="5"/>
  <c r="L6" i="5"/>
  <c r="L4" i="6"/>
  <c r="C79" i="5"/>
  <c r="H5" i="6"/>
  <c r="L5" i="6"/>
  <c r="C80" i="5"/>
  <c r="C105" i="5"/>
  <c r="J7" i="5"/>
  <c r="J8" i="5"/>
  <c r="J9" i="5"/>
  <c r="X61" i="2"/>
  <c r="W61" i="2"/>
  <c r="M103" i="5"/>
  <c r="M104" i="5"/>
  <c r="M102" i="5"/>
  <c r="M70" i="5"/>
  <c r="M71" i="5"/>
  <c r="M69" i="5"/>
  <c r="H7" i="5"/>
  <c r="H8" i="5"/>
  <c r="H9" i="5"/>
  <c r="J6" i="5"/>
  <c r="B278" i="4"/>
  <c r="B247" i="4"/>
  <c r="B92" i="4"/>
  <c r="B154" i="4"/>
  <c r="B309" i="4"/>
  <c r="B185" i="4"/>
  <c r="B123" i="4"/>
  <c r="B216" i="4"/>
  <c r="L97" i="4"/>
  <c r="F13" i="5"/>
  <c r="O30" i="4"/>
  <c r="O61" i="4"/>
  <c r="D69" i="4"/>
  <c r="F69" i="4"/>
  <c r="G69" i="4"/>
  <c r="I69" i="4"/>
  <c r="J69" i="4"/>
  <c r="K69" i="4"/>
  <c r="L69" i="4"/>
  <c r="E16" i="5"/>
  <c r="C71" i="4"/>
  <c r="D71" i="4"/>
  <c r="E71" i="4"/>
  <c r="G71" i="4"/>
  <c r="H71" i="4"/>
  <c r="I71" i="4"/>
  <c r="L71" i="4"/>
  <c r="E18" i="5"/>
  <c r="C72" i="4"/>
  <c r="D72" i="4"/>
  <c r="E72" i="4"/>
  <c r="G72" i="4"/>
  <c r="H72" i="4"/>
  <c r="I72" i="4"/>
  <c r="L72" i="4"/>
  <c r="E19" i="5"/>
  <c r="C73" i="4"/>
  <c r="D73" i="4"/>
  <c r="G73" i="4"/>
  <c r="H73" i="4"/>
  <c r="I73" i="4"/>
  <c r="L73" i="4"/>
  <c r="E20" i="5"/>
  <c r="C74" i="4"/>
  <c r="D74" i="4"/>
  <c r="E74" i="4"/>
  <c r="F74" i="4"/>
  <c r="G74" i="4"/>
  <c r="H74" i="4"/>
  <c r="I74" i="4"/>
  <c r="J74" i="4"/>
  <c r="K74" i="4"/>
  <c r="L74" i="4"/>
  <c r="E21" i="5"/>
  <c r="C75" i="4"/>
  <c r="D75" i="4"/>
  <c r="E75" i="4"/>
  <c r="G75" i="4"/>
  <c r="H75" i="4"/>
  <c r="I75" i="4"/>
  <c r="L75" i="4"/>
  <c r="E22" i="5"/>
  <c r="D87" i="4"/>
  <c r="E87" i="4"/>
  <c r="F87" i="4"/>
  <c r="G87" i="4"/>
  <c r="H87" i="4"/>
  <c r="I87" i="4"/>
  <c r="J87" i="4"/>
  <c r="K87" i="4"/>
  <c r="L87" i="4"/>
  <c r="E34" i="5"/>
  <c r="C82" i="4"/>
  <c r="D82" i="4"/>
  <c r="F82" i="4"/>
  <c r="G82" i="4"/>
  <c r="H82" i="4"/>
  <c r="J82" i="4"/>
  <c r="L82" i="4"/>
  <c r="E29" i="5"/>
  <c r="E40" i="5"/>
  <c r="C119" i="4"/>
  <c r="D119" i="4"/>
  <c r="E119" i="4"/>
  <c r="H119" i="4"/>
  <c r="L119" i="4"/>
  <c r="F35" i="5"/>
  <c r="C120" i="4"/>
  <c r="E120" i="4"/>
  <c r="G120" i="4"/>
  <c r="H120" i="4"/>
  <c r="I120" i="4"/>
  <c r="L120" i="4"/>
  <c r="F36" i="5"/>
  <c r="C121" i="4"/>
  <c r="D121" i="4"/>
  <c r="I121" i="4"/>
  <c r="L121" i="4"/>
  <c r="F37" i="5"/>
  <c r="C122" i="4"/>
  <c r="D122" i="4"/>
  <c r="G122" i="4"/>
  <c r="H122" i="4"/>
  <c r="L122" i="4"/>
  <c r="F38" i="5"/>
  <c r="C114" i="4"/>
  <c r="D114" i="4"/>
  <c r="E114" i="4"/>
  <c r="G114" i="4"/>
  <c r="H114" i="4"/>
  <c r="I114" i="4"/>
  <c r="L114" i="4"/>
  <c r="F30" i="5"/>
  <c r="C115" i="4"/>
  <c r="D115" i="4"/>
  <c r="E115" i="4"/>
  <c r="G115" i="4"/>
  <c r="H115" i="4"/>
  <c r="I115" i="4"/>
  <c r="L115" i="4"/>
  <c r="F31" i="5"/>
  <c r="C116" i="4"/>
  <c r="D116" i="4"/>
  <c r="E116" i="4"/>
  <c r="F116" i="4"/>
  <c r="G116" i="4"/>
  <c r="H116" i="4"/>
  <c r="I116" i="4"/>
  <c r="J116" i="4"/>
  <c r="K116" i="4"/>
  <c r="L116" i="4"/>
  <c r="F32" i="5"/>
  <c r="C117" i="4"/>
  <c r="D117" i="4"/>
  <c r="G117" i="4"/>
  <c r="L117" i="4"/>
  <c r="F33" i="5"/>
  <c r="C108" i="4"/>
  <c r="E108" i="4"/>
  <c r="F108" i="4"/>
  <c r="G108" i="4"/>
  <c r="H108" i="4"/>
  <c r="I108" i="4"/>
  <c r="J108" i="4"/>
  <c r="L108" i="4"/>
  <c r="F24" i="5"/>
  <c r="C109" i="4"/>
  <c r="D109" i="4"/>
  <c r="E109" i="4"/>
  <c r="F109" i="4"/>
  <c r="G109" i="4"/>
  <c r="H109" i="4"/>
  <c r="I109" i="4"/>
  <c r="J109" i="4"/>
  <c r="K109" i="4"/>
  <c r="L109" i="4"/>
  <c r="F25" i="5"/>
  <c r="C110" i="4"/>
  <c r="E110" i="4"/>
  <c r="H110" i="4"/>
  <c r="I110" i="4"/>
  <c r="L110" i="4"/>
  <c r="F26" i="5"/>
  <c r="C111" i="4"/>
  <c r="D111" i="4"/>
  <c r="E111" i="4"/>
  <c r="G111" i="4"/>
  <c r="H111" i="4"/>
  <c r="I111" i="4"/>
  <c r="L111" i="4"/>
  <c r="F27" i="5"/>
  <c r="C112" i="4"/>
  <c r="E112" i="4"/>
  <c r="F112" i="4"/>
  <c r="G112" i="4"/>
  <c r="H112" i="4"/>
  <c r="I112" i="4"/>
  <c r="J112" i="4"/>
  <c r="L112" i="4"/>
  <c r="F28" i="5"/>
  <c r="D99" i="4"/>
  <c r="E99" i="4"/>
  <c r="G99" i="4"/>
  <c r="H99" i="4"/>
  <c r="I99" i="4"/>
  <c r="K99" i="4"/>
  <c r="L99" i="4"/>
  <c r="F15" i="5"/>
  <c r="F41" i="5"/>
  <c r="C7" i="4"/>
  <c r="D7" i="4"/>
  <c r="F7" i="4"/>
  <c r="G7" i="4"/>
  <c r="H7" i="4"/>
  <c r="J7" i="4"/>
  <c r="K7" i="4"/>
  <c r="L7" i="4"/>
  <c r="C16" i="5"/>
  <c r="C9" i="4"/>
  <c r="D9" i="4"/>
  <c r="E9" i="4"/>
  <c r="G9" i="4"/>
  <c r="H9" i="4"/>
  <c r="I9" i="4"/>
  <c r="L9" i="4"/>
  <c r="C18" i="5"/>
  <c r="C10" i="4"/>
  <c r="D10" i="4"/>
  <c r="E10" i="4"/>
  <c r="G10" i="4"/>
  <c r="H10" i="4"/>
  <c r="I10" i="4"/>
  <c r="L10" i="4"/>
  <c r="C19" i="5"/>
  <c r="D11" i="4"/>
  <c r="E11" i="4"/>
  <c r="G11" i="4"/>
  <c r="H11" i="4"/>
  <c r="I11" i="4"/>
  <c r="L11" i="4"/>
  <c r="C20" i="5"/>
  <c r="C12" i="4"/>
  <c r="D12" i="4"/>
  <c r="E12" i="4"/>
  <c r="F12" i="4"/>
  <c r="G12" i="4"/>
  <c r="H12" i="4"/>
  <c r="I12" i="4"/>
  <c r="J12" i="4"/>
  <c r="K12" i="4"/>
  <c r="L12" i="4"/>
  <c r="C21" i="5"/>
  <c r="C13" i="4"/>
  <c r="D13" i="4"/>
  <c r="E13" i="4"/>
  <c r="G13" i="4"/>
  <c r="H13" i="4"/>
  <c r="I13" i="4"/>
  <c r="L13" i="4"/>
  <c r="C22" i="5"/>
  <c r="D25" i="4"/>
  <c r="E25" i="4"/>
  <c r="F25" i="4"/>
  <c r="G25" i="4"/>
  <c r="H25" i="4"/>
  <c r="I25" i="4"/>
  <c r="K25" i="4"/>
  <c r="L25" i="4"/>
  <c r="C34" i="5"/>
  <c r="C20" i="4"/>
  <c r="D20" i="4"/>
  <c r="E20" i="4"/>
  <c r="F20" i="4"/>
  <c r="G20" i="4"/>
  <c r="H20" i="4"/>
  <c r="J20" i="4"/>
  <c r="L20" i="4"/>
  <c r="C29" i="5"/>
  <c r="C40" i="5"/>
  <c r="D88" i="4"/>
  <c r="E88" i="4"/>
  <c r="H88" i="4"/>
  <c r="L88" i="4"/>
  <c r="E35" i="5"/>
  <c r="C89" i="4"/>
  <c r="E89" i="4"/>
  <c r="G89" i="4"/>
  <c r="L89" i="4"/>
  <c r="E36" i="5"/>
  <c r="C90" i="4"/>
  <c r="D90" i="4"/>
  <c r="G90" i="4"/>
  <c r="I90" i="4"/>
  <c r="L90" i="4"/>
  <c r="E37" i="5"/>
  <c r="C91" i="4"/>
  <c r="D91" i="4"/>
  <c r="G91" i="4"/>
  <c r="H91" i="4"/>
  <c r="L91" i="4"/>
  <c r="E38" i="5"/>
  <c r="C83" i="4"/>
  <c r="D83" i="4"/>
  <c r="E83" i="4"/>
  <c r="G83" i="4"/>
  <c r="H83" i="4"/>
  <c r="I83" i="4"/>
  <c r="L83" i="4"/>
  <c r="E30" i="5"/>
  <c r="C84" i="4"/>
  <c r="D84" i="4"/>
  <c r="E84" i="4"/>
  <c r="H84" i="4"/>
  <c r="I84" i="4"/>
  <c r="L84" i="4"/>
  <c r="E31" i="5"/>
  <c r="C85" i="4"/>
  <c r="D85" i="4"/>
  <c r="E85" i="4"/>
  <c r="F85" i="4"/>
  <c r="G85" i="4"/>
  <c r="H85" i="4"/>
  <c r="I85" i="4"/>
  <c r="J85" i="4"/>
  <c r="K85" i="4"/>
  <c r="L85" i="4"/>
  <c r="E32" i="5"/>
  <c r="C86" i="4"/>
  <c r="D86" i="4"/>
  <c r="G86" i="4"/>
  <c r="L86" i="4"/>
  <c r="E33" i="5"/>
  <c r="C77" i="4"/>
  <c r="D77" i="4"/>
  <c r="E77" i="4"/>
  <c r="F77" i="4"/>
  <c r="G77" i="4"/>
  <c r="H77" i="4"/>
  <c r="I77" i="4"/>
  <c r="J77" i="4"/>
  <c r="L77" i="4"/>
  <c r="E24" i="5"/>
  <c r="C78" i="4"/>
  <c r="D78" i="4"/>
  <c r="E78" i="4"/>
  <c r="F78" i="4"/>
  <c r="G78" i="4"/>
  <c r="H78" i="4"/>
  <c r="I78" i="4"/>
  <c r="J78" i="4"/>
  <c r="K78" i="4"/>
  <c r="L78" i="4"/>
  <c r="E25" i="5"/>
  <c r="G79" i="4"/>
  <c r="H79" i="4"/>
  <c r="I79" i="4"/>
  <c r="L79" i="4"/>
  <c r="E26" i="5"/>
  <c r="C80" i="4"/>
  <c r="D80" i="4"/>
  <c r="E80" i="4"/>
  <c r="G80" i="4"/>
  <c r="H80" i="4"/>
  <c r="I80" i="4"/>
  <c r="L80" i="4"/>
  <c r="E27" i="5"/>
  <c r="C81" i="4"/>
  <c r="E81" i="4"/>
  <c r="F81" i="4"/>
  <c r="G81" i="4"/>
  <c r="H81" i="4"/>
  <c r="I81" i="4"/>
  <c r="J81" i="4"/>
  <c r="K81" i="4"/>
  <c r="L81" i="4"/>
  <c r="E28" i="5"/>
  <c r="C68" i="4"/>
  <c r="D68" i="4"/>
  <c r="E68" i="4"/>
  <c r="G68" i="4"/>
  <c r="H68" i="4"/>
  <c r="I68" i="4"/>
  <c r="J68" i="4"/>
  <c r="K68" i="4"/>
  <c r="L68" i="4"/>
  <c r="E15" i="5"/>
  <c r="E41" i="5"/>
  <c r="C100" i="4"/>
  <c r="D100" i="4"/>
  <c r="F100" i="4"/>
  <c r="G100" i="4"/>
  <c r="H100" i="4"/>
  <c r="I100" i="4"/>
  <c r="J100" i="4"/>
  <c r="K100" i="4"/>
  <c r="L100" i="4"/>
  <c r="F16" i="5"/>
  <c r="C102" i="4"/>
  <c r="D102" i="4"/>
  <c r="E102" i="4"/>
  <c r="G102" i="4"/>
  <c r="H102" i="4"/>
  <c r="I102" i="4"/>
  <c r="L102" i="4"/>
  <c r="F18" i="5"/>
  <c r="C103" i="4"/>
  <c r="D103" i="4"/>
  <c r="E103" i="4"/>
  <c r="G103" i="4"/>
  <c r="H103" i="4"/>
  <c r="I103" i="4"/>
  <c r="L103" i="4"/>
  <c r="F19" i="5"/>
  <c r="C104" i="4"/>
  <c r="D104" i="4"/>
  <c r="E104" i="4"/>
  <c r="G104" i="4"/>
  <c r="H104" i="4"/>
  <c r="I104" i="4"/>
  <c r="L104" i="4"/>
  <c r="F20" i="5"/>
  <c r="C105" i="4"/>
  <c r="F105" i="4"/>
  <c r="G105" i="4"/>
  <c r="H105" i="4"/>
  <c r="I105" i="4"/>
  <c r="J105" i="4"/>
  <c r="K105" i="4"/>
  <c r="L105" i="4"/>
  <c r="F21" i="5"/>
  <c r="C106" i="4"/>
  <c r="D106" i="4"/>
  <c r="E106" i="4"/>
  <c r="G106" i="4"/>
  <c r="H106" i="4"/>
  <c r="I106" i="4"/>
  <c r="L106" i="4"/>
  <c r="F22" i="5"/>
  <c r="C113" i="4"/>
  <c r="D113" i="4"/>
  <c r="E113" i="4"/>
  <c r="F113" i="4"/>
  <c r="G113" i="4"/>
  <c r="H113" i="4"/>
  <c r="I113" i="4"/>
  <c r="J113" i="4"/>
  <c r="L113" i="4"/>
  <c r="F29" i="5"/>
  <c r="D118" i="4"/>
  <c r="E118" i="4"/>
  <c r="F118" i="4"/>
  <c r="G118" i="4"/>
  <c r="H118" i="4"/>
  <c r="I118" i="4"/>
  <c r="J118" i="4"/>
  <c r="K118" i="4"/>
  <c r="L118" i="4"/>
  <c r="F34" i="5"/>
  <c r="F39" i="5"/>
  <c r="F40" i="5"/>
  <c r="L35" i="4"/>
  <c r="D13" i="5"/>
  <c r="D37" i="4"/>
  <c r="E37" i="4"/>
  <c r="G37" i="4"/>
  <c r="H37" i="4"/>
  <c r="I37" i="4"/>
  <c r="J37" i="4"/>
  <c r="K37" i="4"/>
  <c r="L37" i="4"/>
  <c r="D15" i="5"/>
  <c r="C38" i="4"/>
  <c r="D38" i="4"/>
  <c r="F38" i="4"/>
  <c r="G38" i="4"/>
  <c r="H38" i="4"/>
  <c r="I38" i="4"/>
  <c r="J38" i="4"/>
  <c r="K38" i="4"/>
  <c r="L38" i="4"/>
  <c r="D16" i="5"/>
  <c r="C40" i="4"/>
  <c r="D40" i="4"/>
  <c r="E40" i="4"/>
  <c r="G40" i="4"/>
  <c r="H40" i="4"/>
  <c r="I40" i="4"/>
  <c r="L40" i="4"/>
  <c r="D18" i="5"/>
  <c r="C41" i="4"/>
  <c r="D41" i="4"/>
  <c r="E41" i="4"/>
  <c r="G41" i="4"/>
  <c r="H41" i="4"/>
  <c r="I41" i="4"/>
  <c r="L41" i="4"/>
  <c r="D19" i="5"/>
  <c r="C42" i="4"/>
  <c r="D42" i="4"/>
  <c r="E42" i="4"/>
  <c r="G42" i="4"/>
  <c r="H42" i="4"/>
  <c r="L42" i="4"/>
  <c r="D20" i="5"/>
  <c r="C43" i="4"/>
  <c r="E43" i="4"/>
  <c r="F43" i="4"/>
  <c r="G43" i="4"/>
  <c r="H43" i="4"/>
  <c r="I43" i="4"/>
  <c r="J43" i="4"/>
  <c r="K43" i="4"/>
  <c r="L43" i="4"/>
  <c r="D21" i="5"/>
  <c r="C44" i="4"/>
  <c r="D44" i="4"/>
  <c r="E44" i="4"/>
  <c r="G44" i="4"/>
  <c r="H44" i="4"/>
  <c r="I44" i="4"/>
  <c r="L44" i="4"/>
  <c r="D22" i="5"/>
  <c r="C46" i="4"/>
  <c r="E46" i="4"/>
  <c r="F46" i="4"/>
  <c r="G46" i="4"/>
  <c r="H46" i="4"/>
  <c r="I46" i="4"/>
  <c r="J46" i="4"/>
  <c r="L46" i="4"/>
  <c r="D24" i="5"/>
  <c r="C47" i="4"/>
  <c r="D47" i="4"/>
  <c r="E47" i="4"/>
  <c r="F47" i="4"/>
  <c r="G47" i="4"/>
  <c r="H47" i="4"/>
  <c r="I47" i="4"/>
  <c r="J47" i="4"/>
  <c r="K47" i="4"/>
  <c r="L47" i="4"/>
  <c r="D25" i="5"/>
  <c r="G48" i="4"/>
  <c r="H48" i="4"/>
  <c r="L48" i="4"/>
  <c r="D26" i="5"/>
  <c r="C49" i="4"/>
  <c r="D49" i="4"/>
  <c r="E49" i="4"/>
  <c r="G49" i="4"/>
  <c r="H49" i="4"/>
  <c r="I49" i="4"/>
  <c r="L49" i="4"/>
  <c r="D27" i="5"/>
  <c r="E50" i="4"/>
  <c r="G50" i="4"/>
  <c r="H50" i="4"/>
  <c r="J50" i="4"/>
  <c r="K50" i="4"/>
  <c r="L50" i="4"/>
  <c r="D28" i="5"/>
  <c r="C51" i="4"/>
  <c r="D51" i="4"/>
  <c r="E51" i="4"/>
  <c r="F51" i="4"/>
  <c r="G51" i="4"/>
  <c r="H51" i="4"/>
  <c r="I51" i="4"/>
  <c r="J51" i="4"/>
  <c r="K51" i="4"/>
  <c r="L51" i="4"/>
  <c r="D29" i="5"/>
  <c r="C52" i="4"/>
  <c r="D52" i="4"/>
  <c r="E52" i="4"/>
  <c r="G52" i="4"/>
  <c r="H52" i="4"/>
  <c r="I52" i="4"/>
  <c r="L52" i="4"/>
  <c r="D30" i="5"/>
  <c r="C53" i="4"/>
  <c r="D53" i="4"/>
  <c r="E53" i="4"/>
  <c r="G53" i="4"/>
  <c r="H53" i="4"/>
  <c r="L53" i="4"/>
  <c r="D31" i="5"/>
  <c r="C54" i="4"/>
  <c r="D54" i="4"/>
  <c r="E54" i="4"/>
  <c r="F54" i="4"/>
  <c r="G54" i="4"/>
  <c r="H54" i="4"/>
  <c r="I54" i="4"/>
  <c r="J54" i="4"/>
  <c r="K54" i="4"/>
  <c r="L54" i="4"/>
  <c r="D32" i="5"/>
  <c r="C55" i="4"/>
  <c r="D55" i="4"/>
  <c r="G55" i="4"/>
  <c r="L55" i="4"/>
  <c r="D33" i="5"/>
  <c r="E56" i="4"/>
  <c r="F56" i="4"/>
  <c r="G56" i="4"/>
  <c r="H56" i="4"/>
  <c r="I56" i="4"/>
  <c r="K56" i="4"/>
  <c r="L56" i="4"/>
  <c r="D34" i="5"/>
  <c r="C57" i="4"/>
  <c r="D57" i="4"/>
  <c r="E57" i="4"/>
  <c r="H57" i="4"/>
  <c r="L57" i="4"/>
  <c r="D35" i="5"/>
  <c r="C58" i="4"/>
  <c r="E58" i="4"/>
  <c r="G58" i="4"/>
  <c r="H58" i="4"/>
  <c r="I58" i="4"/>
  <c r="L58" i="4"/>
  <c r="D36" i="5"/>
  <c r="C59" i="4"/>
  <c r="D59" i="4"/>
  <c r="G59" i="4"/>
  <c r="I59" i="4"/>
  <c r="L59" i="4"/>
  <c r="D37" i="5"/>
  <c r="C60" i="4"/>
  <c r="D60" i="4"/>
  <c r="G60" i="4"/>
  <c r="H60" i="4"/>
  <c r="L60" i="4"/>
  <c r="D38" i="5"/>
  <c r="D39" i="5"/>
  <c r="C26" i="4"/>
  <c r="D26" i="4"/>
  <c r="E26" i="4"/>
  <c r="F26" i="4"/>
  <c r="G26" i="4"/>
  <c r="H26" i="4"/>
  <c r="L26" i="4"/>
  <c r="C35" i="5"/>
  <c r="C27" i="4"/>
  <c r="E27" i="4"/>
  <c r="G27" i="4"/>
  <c r="H27" i="4"/>
  <c r="I27" i="4"/>
  <c r="L27" i="4"/>
  <c r="C36" i="5"/>
  <c r="D28" i="4"/>
  <c r="G28" i="4"/>
  <c r="I28" i="4"/>
  <c r="L28" i="4"/>
  <c r="C37" i="5"/>
  <c r="C29" i="4"/>
  <c r="D29" i="4"/>
  <c r="G29" i="4"/>
  <c r="H29" i="4"/>
  <c r="L29" i="4"/>
  <c r="C38" i="5"/>
  <c r="C21" i="4"/>
  <c r="D21" i="4"/>
  <c r="E21" i="4"/>
  <c r="G21" i="4"/>
  <c r="H21" i="4"/>
  <c r="I21" i="4"/>
  <c r="L21" i="4"/>
  <c r="C30" i="5"/>
  <c r="C22" i="4"/>
  <c r="D22" i="4"/>
  <c r="E22" i="4"/>
  <c r="G22" i="4"/>
  <c r="H22" i="4"/>
  <c r="I22" i="4"/>
  <c r="L22" i="4"/>
  <c r="C31" i="5"/>
  <c r="C23" i="4"/>
  <c r="D23" i="4"/>
  <c r="E23" i="4"/>
  <c r="F23" i="4"/>
  <c r="G23" i="4"/>
  <c r="H23" i="4"/>
  <c r="I23" i="4"/>
  <c r="J23" i="4"/>
  <c r="K23" i="4"/>
  <c r="L23" i="4"/>
  <c r="C32" i="5"/>
  <c r="C24" i="4"/>
  <c r="D24" i="4"/>
  <c r="G24" i="4"/>
  <c r="L24" i="4"/>
  <c r="C33" i="5"/>
  <c r="D15" i="4"/>
  <c r="E15" i="4"/>
  <c r="F15" i="4"/>
  <c r="G15" i="4"/>
  <c r="H15" i="4"/>
  <c r="I15" i="4"/>
  <c r="J15" i="4"/>
  <c r="L15" i="4"/>
  <c r="C24" i="5"/>
  <c r="C16" i="4"/>
  <c r="D16" i="4"/>
  <c r="E16" i="4"/>
  <c r="F16" i="4"/>
  <c r="G16" i="4"/>
  <c r="H16" i="4"/>
  <c r="I16" i="4"/>
  <c r="J16" i="4"/>
  <c r="K16" i="4"/>
  <c r="L16" i="4"/>
  <c r="C25" i="5"/>
  <c r="E17" i="4"/>
  <c r="G17" i="4"/>
  <c r="I17" i="4"/>
  <c r="L17" i="4"/>
  <c r="C26" i="5"/>
  <c r="C18" i="4"/>
  <c r="D18" i="4"/>
  <c r="E18" i="4"/>
  <c r="G18" i="4"/>
  <c r="H18" i="4"/>
  <c r="I18" i="4"/>
  <c r="L18" i="4"/>
  <c r="C27" i="5"/>
  <c r="C19" i="4"/>
  <c r="E19" i="4"/>
  <c r="F19" i="4"/>
  <c r="G19" i="4"/>
  <c r="H19" i="4"/>
  <c r="I19" i="4"/>
  <c r="J19" i="4"/>
  <c r="K19" i="4"/>
  <c r="L19" i="4"/>
  <c r="C28" i="5"/>
  <c r="C6" i="4"/>
  <c r="D6" i="4"/>
  <c r="E6" i="4"/>
  <c r="G6" i="4"/>
  <c r="H6" i="4"/>
  <c r="I6" i="4"/>
  <c r="L6" i="4"/>
  <c r="C15" i="5"/>
  <c r="C41" i="5"/>
  <c r="C150" i="4"/>
  <c r="D150" i="4"/>
  <c r="E150" i="4"/>
  <c r="G150" i="4"/>
  <c r="H150" i="4"/>
  <c r="L150" i="4"/>
  <c r="G35" i="5"/>
  <c r="C151" i="4"/>
  <c r="E151" i="4"/>
  <c r="G151" i="4"/>
  <c r="H151" i="4"/>
  <c r="I151" i="4"/>
  <c r="L151" i="4"/>
  <c r="G36" i="5"/>
  <c r="C152" i="4"/>
  <c r="D152" i="4"/>
  <c r="G152" i="4"/>
  <c r="H152" i="4"/>
  <c r="I152" i="4"/>
  <c r="L152" i="4"/>
  <c r="G37" i="5"/>
  <c r="C153" i="4"/>
  <c r="D153" i="4"/>
  <c r="G153" i="4"/>
  <c r="H153" i="4"/>
  <c r="L153" i="4"/>
  <c r="G38" i="5"/>
  <c r="C145" i="4"/>
  <c r="D145" i="4"/>
  <c r="E145" i="4"/>
  <c r="G145" i="4"/>
  <c r="H145" i="4"/>
  <c r="I145" i="4"/>
  <c r="L145" i="4"/>
  <c r="G30" i="5"/>
  <c r="C146" i="4"/>
  <c r="D146" i="4"/>
  <c r="E146" i="4"/>
  <c r="G146" i="4"/>
  <c r="H146" i="4"/>
  <c r="I146" i="4"/>
  <c r="L146" i="4"/>
  <c r="G31" i="5"/>
  <c r="C147" i="4"/>
  <c r="D147" i="4"/>
  <c r="E147" i="4"/>
  <c r="F147" i="4"/>
  <c r="G147" i="4"/>
  <c r="H147" i="4"/>
  <c r="I147" i="4"/>
  <c r="J147" i="4"/>
  <c r="K147" i="4"/>
  <c r="L147" i="4"/>
  <c r="G32" i="5"/>
  <c r="C148" i="4"/>
  <c r="D148" i="4"/>
  <c r="G148" i="4"/>
  <c r="L148" i="4"/>
  <c r="G33" i="5"/>
  <c r="C139" i="4"/>
  <c r="E139" i="4"/>
  <c r="F139" i="4"/>
  <c r="G139" i="4"/>
  <c r="H139" i="4"/>
  <c r="I139" i="4"/>
  <c r="J139" i="4"/>
  <c r="L139" i="4"/>
  <c r="G24" i="5"/>
  <c r="C140" i="4"/>
  <c r="D140" i="4"/>
  <c r="E140" i="4"/>
  <c r="F140" i="4"/>
  <c r="G140" i="4"/>
  <c r="H140" i="4"/>
  <c r="I140" i="4"/>
  <c r="J140" i="4"/>
  <c r="K140" i="4"/>
  <c r="L140" i="4"/>
  <c r="G25" i="5"/>
  <c r="E141" i="4"/>
  <c r="G141" i="4"/>
  <c r="H141" i="4"/>
  <c r="I141" i="4"/>
  <c r="L141" i="4"/>
  <c r="G26" i="5"/>
  <c r="C142" i="4"/>
  <c r="D142" i="4"/>
  <c r="E142" i="4"/>
  <c r="G142" i="4"/>
  <c r="H142" i="4"/>
  <c r="I142" i="4"/>
  <c r="L142" i="4"/>
  <c r="G27" i="5"/>
  <c r="C143" i="4"/>
  <c r="E143" i="4"/>
  <c r="G143" i="4"/>
  <c r="H143" i="4"/>
  <c r="I143" i="4"/>
  <c r="J143" i="4"/>
  <c r="L143" i="4"/>
  <c r="G28" i="5"/>
  <c r="C130" i="4"/>
  <c r="D130" i="4"/>
  <c r="E130" i="4"/>
  <c r="G130" i="4"/>
  <c r="H130" i="4"/>
  <c r="I130" i="4"/>
  <c r="J130" i="4"/>
  <c r="K130" i="4"/>
  <c r="L130" i="4"/>
  <c r="G15" i="5"/>
  <c r="G41" i="5"/>
  <c r="L67" i="4"/>
  <c r="E14" i="5"/>
  <c r="E39" i="5"/>
  <c r="L128" i="4"/>
  <c r="G13" i="5"/>
  <c r="L129" i="4"/>
  <c r="G14" i="5"/>
  <c r="C131" i="4"/>
  <c r="D131" i="4"/>
  <c r="G131" i="4"/>
  <c r="H131" i="4"/>
  <c r="I131" i="4"/>
  <c r="K131" i="4"/>
  <c r="L131" i="4"/>
  <c r="G16" i="5"/>
  <c r="C133" i="4"/>
  <c r="D133" i="4"/>
  <c r="E133" i="4"/>
  <c r="G133" i="4"/>
  <c r="H133" i="4"/>
  <c r="I133" i="4"/>
  <c r="L133" i="4"/>
  <c r="G18" i="5"/>
  <c r="C134" i="4"/>
  <c r="D134" i="4"/>
  <c r="E134" i="4"/>
  <c r="G134" i="4"/>
  <c r="H134" i="4"/>
  <c r="I134" i="4"/>
  <c r="L134" i="4"/>
  <c r="G19" i="5"/>
  <c r="C135" i="4"/>
  <c r="D135" i="4"/>
  <c r="E135" i="4"/>
  <c r="G135" i="4"/>
  <c r="H135" i="4"/>
  <c r="I135" i="4"/>
  <c r="L135" i="4"/>
  <c r="G20" i="5"/>
  <c r="C136" i="4"/>
  <c r="E136" i="4"/>
  <c r="F136" i="4"/>
  <c r="G136" i="4"/>
  <c r="H136" i="4"/>
  <c r="I136" i="4"/>
  <c r="J136" i="4"/>
  <c r="K136" i="4"/>
  <c r="L136" i="4"/>
  <c r="G21" i="5"/>
  <c r="C137" i="4"/>
  <c r="D137" i="4"/>
  <c r="E137" i="4"/>
  <c r="G137" i="4"/>
  <c r="H137" i="4"/>
  <c r="I137" i="4"/>
  <c r="L137" i="4"/>
  <c r="G22" i="5"/>
  <c r="D144" i="4"/>
  <c r="E144" i="4"/>
  <c r="F144" i="4"/>
  <c r="G144" i="4"/>
  <c r="H144" i="4"/>
  <c r="J144" i="4"/>
  <c r="K144" i="4"/>
  <c r="L144" i="4"/>
  <c r="G29" i="5"/>
  <c r="D149" i="4"/>
  <c r="E149" i="4"/>
  <c r="F149" i="4"/>
  <c r="G149" i="4"/>
  <c r="H149" i="4"/>
  <c r="I149" i="4"/>
  <c r="J149" i="4"/>
  <c r="K149" i="4"/>
  <c r="L149" i="4"/>
  <c r="G34" i="5"/>
  <c r="G39" i="5"/>
  <c r="G40" i="5"/>
  <c r="D40" i="5"/>
  <c r="D41" i="5"/>
  <c r="E4" i="4"/>
  <c r="L4" i="4"/>
  <c r="C13" i="5"/>
  <c r="H5" i="4"/>
  <c r="L5" i="4"/>
  <c r="C14" i="5"/>
  <c r="C39" i="5"/>
  <c r="X57" i="4"/>
  <c r="X4" i="4"/>
  <c r="S42" i="4"/>
  <c r="R55" i="4"/>
  <c r="S28" i="4"/>
  <c r="X59" i="4"/>
  <c r="T35" i="4"/>
  <c r="S17" i="4"/>
  <c r="X17" i="4"/>
  <c r="V36" i="4"/>
  <c r="S58" i="4"/>
  <c r="X9" i="4"/>
  <c r="R36" i="4"/>
  <c r="X55" i="4"/>
  <c r="S41" i="4"/>
  <c r="W52" i="4"/>
  <c r="X29" i="4"/>
  <c r="V29" i="4"/>
  <c r="X27" i="4"/>
  <c r="W58" i="4"/>
  <c r="V55" i="4"/>
  <c r="W17" i="4"/>
  <c r="P5" i="4"/>
  <c r="L191" i="4"/>
  <c r="I14" i="5"/>
  <c r="S40" i="4"/>
  <c r="P4" i="4"/>
  <c r="W41" i="4"/>
  <c r="W22" i="4"/>
  <c r="L222" i="4"/>
  <c r="J14" i="5"/>
  <c r="S55" i="4"/>
  <c r="L252" i="4"/>
  <c r="K13" i="5"/>
  <c r="L253" i="4"/>
  <c r="K14" i="5"/>
  <c r="L284" i="4"/>
  <c r="L14" i="5"/>
  <c r="X15" i="4"/>
  <c r="L283" i="4"/>
  <c r="L13" i="5"/>
  <c r="W57" i="4"/>
  <c r="C263" i="4"/>
  <c r="C201" i="4"/>
  <c r="W28" i="4"/>
  <c r="W36" i="4"/>
  <c r="S35" i="4"/>
  <c r="S29" i="4"/>
  <c r="S27" i="4"/>
  <c r="R29" i="4"/>
  <c r="W53" i="4"/>
  <c r="X11" i="4"/>
  <c r="X53" i="4"/>
  <c r="W49" i="4"/>
  <c r="S48" i="4"/>
  <c r="X13" i="4"/>
  <c r="X52" i="4"/>
  <c r="X22" i="4"/>
  <c r="X5" i="4"/>
  <c r="X41" i="4"/>
  <c r="W11" i="4"/>
  <c r="S60" i="4"/>
  <c r="R5" i="4"/>
  <c r="W18" i="4"/>
  <c r="V35" i="4"/>
  <c r="Q5" i="4"/>
  <c r="X40" i="4"/>
  <c r="Q4" i="4"/>
  <c r="P35" i="4"/>
  <c r="L190" i="4"/>
  <c r="I13" i="5"/>
  <c r="T5" i="4"/>
  <c r="X48" i="4"/>
  <c r="S59" i="4"/>
  <c r="X35" i="4"/>
  <c r="X28" i="4"/>
  <c r="P36" i="4"/>
  <c r="W27" i="4"/>
  <c r="Q35" i="4"/>
  <c r="S24" i="4"/>
  <c r="S11" i="4"/>
  <c r="S44" i="4"/>
  <c r="V60" i="4"/>
  <c r="X58" i="4"/>
  <c r="W29" i="4"/>
  <c r="W59" i="4"/>
  <c r="R24" i="4"/>
  <c r="X60" i="4"/>
  <c r="W5" i="4"/>
  <c r="W10" i="4"/>
  <c r="X24" i="4"/>
  <c r="T4" i="4"/>
  <c r="W48" i="4"/>
  <c r="W24" i="4"/>
  <c r="U4" i="4"/>
  <c r="W4" i="4"/>
  <c r="S4" i="4"/>
  <c r="X42" i="4"/>
  <c r="T36" i="4"/>
  <c r="S52" i="4"/>
  <c r="U25" i="6"/>
  <c r="Y25" i="6"/>
  <c r="V30" i="2"/>
  <c r="V61" i="2"/>
  <c r="R4" i="6"/>
  <c r="Y4" i="6"/>
  <c r="O5" i="6"/>
  <c r="U5" i="6"/>
  <c r="Y5" i="6"/>
  <c r="T6" i="6"/>
  <c r="V6" i="6"/>
  <c r="Y6" i="6"/>
  <c r="Q7" i="6"/>
  <c r="Y7" i="6"/>
  <c r="U9" i="6"/>
  <c r="Y9" i="6"/>
  <c r="Q10" i="6"/>
  <c r="T10" i="6"/>
  <c r="U10" i="6"/>
  <c r="Y10" i="6"/>
  <c r="U11" i="6"/>
  <c r="Y11" i="6"/>
  <c r="Q12" i="6"/>
  <c r="Y12" i="6"/>
  <c r="P13" i="6"/>
  <c r="U13" i="6"/>
  <c r="Y13" i="6"/>
  <c r="R15" i="6"/>
  <c r="Y15" i="6"/>
  <c r="V16" i="6"/>
  <c r="Y16" i="6"/>
  <c r="O17" i="6"/>
  <c r="R17" i="6"/>
  <c r="Y17" i="6"/>
  <c r="V18" i="6"/>
  <c r="Y18" i="6"/>
  <c r="R19" i="6"/>
  <c r="Y19" i="6"/>
  <c r="P20" i="6"/>
  <c r="Y20" i="6"/>
  <c r="O21" i="6"/>
  <c r="T21" i="6"/>
  <c r="U21" i="6"/>
  <c r="Y21" i="6"/>
  <c r="O22" i="6"/>
  <c r="S22" i="6"/>
  <c r="Y22" i="6"/>
  <c r="O23" i="6"/>
  <c r="Q23" i="6"/>
  <c r="Y23" i="6"/>
  <c r="O24" i="6"/>
  <c r="T24" i="6"/>
  <c r="U24" i="6"/>
  <c r="Y24" i="6"/>
  <c r="Y26" i="6"/>
  <c r="Y30" i="6"/>
  <c r="M79" i="5"/>
  <c r="R35" i="6"/>
  <c r="Y35" i="6"/>
  <c r="E30" i="6"/>
  <c r="G30" i="6"/>
  <c r="M87" i="5"/>
  <c r="Q43" i="6"/>
  <c r="Y43" i="6"/>
  <c r="S22" i="4"/>
  <c r="S53" i="4"/>
  <c r="R50" i="6"/>
  <c r="Y50" i="6"/>
  <c r="O36" i="6"/>
  <c r="R46" i="6"/>
  <c r="Y46" i="6"/>
  <c r="Y11" i="2"/>
  <c r="M90" i="5"/>
  <c r="T61" i="2"/>
  <c r="T30" i="2"/>
  <c r="M52" i="5"/>
  <c r="M93" i="5"/>
  <c r="Q36" i="4"/>
  <c r="S10" i="4"/>
  <c r="P37" i="6"/>
  <c r="V6" i="2"/>
  <c r="Y6" i="2"/>
  <c r="R19" i="2"/>
  <c r="Y19" i="2"/>
  <c r="Y25" i="2"/>
  <c r="C30" i="2"/>
  <c r="M88" i="5"/>
  <c r="B30" i="2"/>
  <c r="M54" i="5"/>
  <c r="M94" i="5"/>
  <c r="T37" i="6"/>
  <c r="Q12" i="2"/>
  <c r="Y12" i="2"/>
  <c r="R46" i="2"/>
  <c r="Y46" i="2"/>
  <c r="V49" i="2"/>
  <c r="Y49" i="2"/>
  <c r="P51" i="2"/>
  <c r="Y51" i="2"/>
  <c r="M46" i="5"/>
  <c r="M64" i="5"/>
  <c r="M68" i="5"/>
  <c r="M49" i="5"/>
  <c r="S21" i="4"/>
  <c r="O48" i="6"/>
  <c r="R56" i="6"/>
  <c r="Y56" i="6"/>
  <c r="Q43" i="2"/>
  <c r="Y43" i="2"/>
  <c r="R15" i="2"/>
  <c r="Y15" i="2"/>
  <c r="P20" i="2"/>
  <c r="Y20" i="2"/>
  <c r="R48" i="2"/>
  <c r="Y48" i="2"/>
  <c r="P25" i="4"/>
  <c r="D30" i="2"/>
  <c r="S61" i="2"/>
  <c r="U13" i="2"/>
  <c r="Y13" i="2"/>
  <c r="Q10" i="2"/>
  <c r="Y10" i="2"/>
  <c r="S26" i="2"/>
  <c r="Y26" i="2"/>
  <c r="S13" i="4"/>
  <c r="M81" i="5"/>
  <c r="M101" i="5"/>
  <c r="S22" i="2"/>
  <c r="Y22" i="2"/>
  <c r="R4" i="2"/>
  <c r="Y4" i="2"/>
  <c r="U5" i="2"/>
  <c r="Y5" i="2"/>
  <c r="Q7" i="2"/>
  <c r="Y7" i="2"/>
  <c r="U9" i="2"/>
  <c r="Y9" i="2"/>
  <c r="U21" i="2"/>
  <c r="Y21" i="2"/>
  <c r="O23" i="2"/>
  <c r="Q23" i="2"/>
  <c r="Y23" i="2"/>
  <c r="Y30" i="2"/>
  <c r="M47" i="5"/>
  <c r="V47" i="2"/>
  <c r="Y47" i="2"/>
  <c r="R56" i="2"/>
  <c r="Y56" i="2"/>
  <c r="S53" i="2"/>
  <c r="Y53" i="2"/>
  <c r="R35" i="2"/>
  <c r="Y35" i="2"/>
  <c r="B30" i="6"/>
  <c r="M66" i="5"/>
  <c r="M67" i="5"/>
  <c r="O54" i="2"/>
  <c r="Y54" i="2"/>
  <c r="T55" i="2"/>
  <c r="Y55" i="2"/>
  <c r="E30" i="2"/>
  <c r="M99" i="5"/>
  <c r="K6" i="5"/>
  <c r="I6" i="5"/>
  <c r="U52" i="6"/>
  <c r="Y52" i="6"/>
  <c r="M96" i="5"/>
  <c r="H30" i="2"/>
  <c r="L7" i="5"/>
  <c r="L8" i="5"/>
  <c r="L9" i="5"/>
  <c r="U52" i="2"/>
  <c r="Y52" i="2"/>
  <c r="M63" i="5"/>
  <c r="G7" i="5"/>
  <c r="G8" i="5"/>
  <c r="G9" i="5"/>
  <c r="I301" i="4"/>
  <c r="H265" i="4"/>
  <c r="C224" i="4"/>
  <c r="H296" i="4"/>
  <c r="G244" i="4"/>
  <c r="C255" i="4"/>
  <c r="D201" i="4"/>
  <c r="F255" i="4"/>
  <c r="F224" i="4"/>
  <c r="C223" i="4"/>
  <c r="K198" i="4"/>
  <c r="C192" i="4"/>
  <c r="J254" i="4"/>
  <c r="D211" i="4"/>
  <c r="I306" i="4"/>
  <c r="I267" i="4"/>
  <c r="F11" i="3"/>
  <c r="C254" i="4"/>
  <c r="J285" i="4"/>
  <c r="I244" i="4"/>
  <c r="I298" i="4"/>
  <c r="K299" i="4"/>
  <c r="C285" i="4"/>
  <c r="C228" i="4"/>
  <c r="I236" i="4"/>
  <c r="E6" i="5"/>
  <c r="U24" i="4"/>
  <c r="C197" i="4"/>
  <c r="I239" i="4"/>
  <c r="E274" i="4"/>
  <c r="J236" i="4"/>
  <c r="I205" i="4"/>
  <c r="C237" i="4"/>
  <c r="C259" i="4"/>
  <c r="I208" i="4"/>
  <c r="C206" i="4"/>
  <c r="C270" i="4"/>
  <c r="C208" i="4"/>
  <c r="C301" i="4"/>
  <c r="C239" i="4"/>
  <c r="F260" i="4"/>
  <c r="F198" i="4"/>
  <c r="F291" i="4"/>
  <c r="F229" i="4"/>
  <c r="J267" i="4"/>
  <c r="C294" i="4"/>
  <c r="C265" i="4"/>
  <c r="K229" i="4"/>
  <c r="U55" i="4"/>
  <c r="J298" i="4"/>
  <c r="C232" i="4"/>
  <c r="K192" i="4"/>
  <c r="K260" i="4"/>
  <c r="G213" i="4"/>
  <c r="E237" i="4"/>
  <c r="K224" i="4"/>
  <c r="P56" i="4"/>
  <c r="K223" i="4"/>
  <c r="K291" i="4"/>
  <c r="G275" i="4"/>
  <c r="E206" i="4"/>
  <c r="K193" i="4"/>
  <c r="Q50" i="4"/>
  <c r="K254" i="4"/>
  <c r="E268" i="4"/>
  <c r="K255" i="4"/>
  <c r="E19" i="3"/>
  <c r="D297" i="4"/>
  <c r="V26" i="4"/>
  <c r="K285" i="4"/>
  <c r="E285" i="4"/>
  <c r="E254" i="4"/>
  <c r="H298" i="4"/>
  <c r="D206" i="4"/>
  <c r="D299" i="4"/>
  <c r="D237" i="4"/>
  <c r="G255" i="4"/>
  <c r="G193" i="4"/>
  <c r="G286" i="4"/>
  <c r="I211" i="4"/>
  <c r="I242" i="4"/>
  <c r="H206" i="4"/>
  <c r="H299" i="4"/>
  <c r="H237" i="4"/>
  <c r="K205" i="4"/>
  <c r="K236" i="4"/>
  <c r="K267" i="4"/>
  <c r="K298" i="4"/>
  <c r="C212" i="4"/>
  <c r="C243" i="4"/>
  <c r="C305" i="4"/>
  <c r="C274" i="4"/>
  <c r="G210" i="4"/>
  <c r="G241" i="4"/>
  <c r="G303" i="4"/>
  <c r="G223" i="4"/>
  <c r="G285" i="4"/>
  <c r="E298" i="4"/>
  <c r="E267" i="4"/>
  <c r="E236" i="4"/>
  <c r="D111" i="3"/>
  <c r="O111" i="3"/>
  <c r="D22" i="3"/>
  <c r="C238" i="4"/>
  <c r="D19" i="3"/>
  <c r="J260" i="4"/>
  <c r="J229" i="4"/>
  <c r="J198" i="4"/>
  <c r="J291" i="4"/>
  <c r="D210" i="4"/>
  <c r="D303" i="4"/>
  <c r="D241" i="4"/>
  <c r="K304" i="4"/>
  <c r="K273" i="4"/>
  <c r="J299" i="4"/>
  <c r="J268" i="4"/>
  <c r="J206" i="4"/>
  <c r="H285" i="4"/>
  <c r="H254" i="4"/>
  <c r="H223" i="4"/>
  <c r="H192" i="4"/>
  <c r="F205" i="4"/>
  <c r="F298" i="4"/>
  <c r="F267" i="4"/>
  <c r="F236" i="4"/>
  <c r="C307" i="4"/>
  <c r="C276" i="4"/>
  <c r="C245" i="4"/>
  <c r="D305" i="4"/>
  <c r="D274" i="4"/>
  <c r="D243" i="4"/>
  <c r="D238" i="4"/>
  <c r="D207" i="4"/>
  <c r="D300" i="4"/>
  <c r="H290" i="4"/>
  <c r="H259" i="4"/>
  <c r="H228" i="4"/>
  <c r="H197" i="4"/>
  <c r="G206" i="4"/>
  <c r="G237" i="4"/>
  <c r="G299" i="4"/>
  <c r="G268" i="4"/>
  <c r="D266" i="4"/>
  <c r="I286" i="4"/>
  <c r="I255" i="4"/>
  <c r="I193" i="4"/>
  <c r="I224" i="4"/>
  <c r="G198" i="4"/>
  <c r="D197" i="4"/>
  <c r="K237" i="4"/>
  <c r="K206" i="4"/>
  <c r="K268" i="4"/>
  <c r="I285" i="4"/>
  <c r="G236" i="4"/>
  <c r="G298" i="4"/>
  <c r="G205" i="4"/>
  <c r="D245" i="4"/>
  <c r="F111" i="3"/>
  <c r="Q111" i="3"/>
  <c r="F22" i="3"/>
  <c r="F19" i="3"/>
  <c r="H275" i="4"/>
  <c r="H244" i="4"/>
  <c r="H213" i="4"/>
  <c r="H306" i="4"/>
  <c r="C236" i="4"/>
  <c r="C298" i="4"/>
  <c r="C267" i="4"/>
  <c r="C205" i="4"/>
  <c r="F6" i="5"/>
  <c r="D272" i="4"/>
  <c r="J193" i="4"/>
  <c r="H291" i="4"/>
  <c r="H260" i="4"/>
  <c r="H229" i="4"/>
  <c r="H198" i="4"/>
  <c r="E211" i="4"/>
  <c r="E242" i="4"/>
  <c r="E304" i="4"/>
  <c r="E273" i="4"/>
  <c r="H242" i="4"/>
  <c r="H211" i="4"/>
  <c r="H273" i="4"/>
  <c r="D7" i="5"/>
  <c r="D8" i="5"/>
  <c r="D9" i="5"/>
  <c r="D224" i="4"/>
  <c r="D270" i="4"/>
  <c r="G245" i="4"/>
  <c r="G307" i="4"/>
  <c r="G276" i="4"/>
  <c r="G214" i="4"/>
  <c r="H243" i="4"/>
  <c r="H305" i="4"/>
  <c r="H212" i="4"/>
  <c r="E7" i="5"/>
  <c r="E8" i="5"/>
  <c r="E9" i="5"/>
  <c r="D268" i="4"/>
  <c r="F237" i="4"/>
  <c r="E301" i="4"/>
  <c r="E270" i="4"/>
  <c r="E239" i="4"/>
  <c r="C291" i="4"/>
  <c r="C260" i="4"/>
  <c r="C198" i="4"/>
  <c r="C229" i="4"/>
  <c r="S37" i="4"/>
  <c r="V57" i="4"/>
  <c r="Q19" i="4"/>
  <c r="D6" i="5"/>
  <c r="F7" i="5"/>
  <c r="F8" i="5"/>
  <c r="F9" i="5"/>
  <c r="C213" i="4"/>
  <c r="C244" i="4"/>
  <c r="C275" i="4"/>
  <c r="C306" i="4"/>
  <c r="S6" i="4"/>
  <c r="Q58" i="4"/>
  <c r="Q27" i="4"/>
  <c r="I291" i="4"/>
  <c r="I260" i="4"/>
  <c r="I229" i="4"/>
  <c r="E290" i="4"/>
  <c r="E197" i="4"/>
  <c r="E259" i="4"/>
  <c r="E228" i="4"/>
  <c r="I197" i="4"/>
  <c r="I228" i="4"/>
  <c r="I259" i="4"/>
  <c r="I290" i="4"/>
  <c r="I14" i="3"/>
  <c r="I11" i="3"/>
  <c r="I10" i="3"/>
  <c r="F242" i="4"/>
  <c r="F304" i="4"/>
  <c r="F273" i="4"/>
  <c r="F211" i="4"/>
  <c r="G301" i="4"/>
  <c r="G270" i="4"/>
  <c r="G208" i="4"/>
  <c r="G239" i="4"/>
  <c r="I198" i="4"/>
  <c r="D255" i="4"/>
  <c r="D286" i="4"/>
  <c r="D193" i="4"/>
  <c r="H286" i="4"/>
  <c r="H255" i="4"/>
  <c r="H224" i="4"/>
  <c r="H193" i="4"/>
  <c r="G211" i="4"/>
  <c r="G242" i="4"/>
  <c r="G304" i="4"/>
  <c r="G273" i="4"/>
  <c r="R7" i="4"/>
  <c r="R38" i="4"/>
  <c r="E275" i="4"/>
  <c r="E213" i="4"/>
  <c r="E244" i="4"/>
  <c r="E306" i="4"/>
  <c r="D290" i="4"/>
  <c r="D259" i="4"/>
  <c r="D228" i="4"/>
  <c r="E192" i="4"/>
  <c r="E223" i="4"/>
  <c r="I192" i="4"/>
  <c r="I223" i="4"/>
  <c r="H267" i="4"/>
  <c r="H236" i="4"/>
  <c r="H205" i="4"/>
  <c r="L17" i="3"/>
  <c r="L24" i="3"/>
  <c r="G265" i="4"/>
  <c r="G203" i="4"/>
  <c r="G296" i="4"/>
  <c r="G234" i="4"/>
  <c r="I19" i="3"/>
  <c r="I111" i="3"/>
  <c r="T111" i="3"/>
  <c r="I22" i="3"/>
  <c r="D198" i="4"/>
  <c r="D229" i="4"/>
  <c r="D291" i="4"/>
  <c r="D260" i="4"/>
  <c r="E198" i="4"/>
  <c r="E260" i="4"/>
  <c r="E229" i="4"/>
  <c r="E291" i="4"/>
  <c r="I296" i="4"/>
  <c r="I265" i="4"/>
  <c r="I203" i="4"/>
  <c r="D294" i="4"/>
  <c r="D263" i="4"/>
  <c r="D11" i="3"/>
  <c r="D14" i="3"/>
  <c r="D10" i="3"/>
  <c r="G254" i="4"/>
  <c r="G192" i="4"/>
  <c r="E30" i="3"/>
  <c r="C203" i="4"/>
  <c r="C234" i="4"/>
  <c r="C303" i="4"/>
  <c r="C272" i="4"/>
  <c r="C210" i="4"/>
  <c r="C241" i="4"/>
  <c r="H30" i="3"/>
  <c r="H16" i="3"/>
  <c r="H214" i="4"/>
  <c r="H307" i="4"/>
  <c r="E212" i="4"/>
  <c r="E243" i="4"/>
  <c r="K211" i="4"/>
  <c r="K242" i="4"/>
  <c r="D192" i="4"/>
  <c r="D285" i="4"/>
  <c r="D254" i="4"/>
  <c r="D17" i="3"/>
  <c r="K17" i="3"/>
  <c r="K24" i="3"/>
  <c r="E203" i="4"/>
  <c r="E234" i="4"/>
  <c r="E296" i="4"/>
  <c r="E265" i="4"/>
  <c r="D214" i="4"/>
  <c r="D307" i="4"/>
  <c r="D276" i="4"/>
  <c r="I307" i="4"/>
  <c r="I214" i="4"/>
  <c r="I276" i="4"/>
  <c r="I245" i="4"/>
  <c r="G274" i="4"/>
  <c r="G212" i="4"/>
  <c r="G243" i="4"/>
  <c r="I273" i="4"/>
  <c r="J10" i="3"/>
  <c r="J11" i="3"/>
  <c r="J14" i="3"/>
  <c r="I237" i="4"/>
  <c r="I299" i="4"/>
  <c r="I268" i="4"/>
  <c r="I206" i="4"/>
  <c r="E17" i="3"/>
  <c r="E24" i="3"/>
  <c r="H24" i="3"/>
  <c r="H17" i="3"/>
  <c r="G228" i="4"/>
  <c r="G290" i="4"/>
  <c r="E11" i="3"/>
  <c r="E14" i="3"/>
  <c r="E10" i="3"/>
  <c r="I17" i="3"/>
  <c r="I24" i="3"/>
  <c r="H301" i="4"/>
  <c r="H270" i="4"/>
  <c r="H239" i="4"/>
  <c r="H208" i="4"/>
  <c r="E307" i="4"/>
  <c r="E214" i="4"/>
  <c r="H111" i="3"/>
  <c r="S111" i="3"/>
  <c r="H22" i="3"/>
  <c r="H19" i="3"/>
  <c r="I16" i="3"/>
  <c r="I30" i="3"/>
  <c r="E289" i="4"/>
  <c r="E227" i="4"/>
  <c r="E196" i="4"/>
  <c r="E292" i="4"/>
  <c r="E199" i="4"/>
  <c r="E261" i="4"/>
  <c r="E230" i="4"/>
  <c r="D208" i="4"/>
  <c r="D301" i="4"/>
  <c r="D239" i="4"/>
  <c r="E245" i="4"/>
  <c r="H14" i="3"/>
  <c r="H10" i="3"/>
  <c r="H11" i="3"/>
  <c r="F268" i="4"/>
  <c r="F206" i="4"/>
  <c r="F299" i="4"/>
  <c r="J111" i="3"/>
  <c r="U111" i="3"/>
  <c r="J22" i="3"/>
  <c r="J19" i="3"/>
  <c r="G259" i="4"/>
  <c r="F10" i="3"/>
  <c r="J286" i="4"/>
  <c r="J255" i="4"/>
  <c r="J224" i="4"/>
  <c r="F24" i="3"/>
  <c r="F17" i="3"/>
  <c r="C269" i="4"/>
  <c r="D30" i="3"/>
  <c r="G229" i="4"/>
  <c r="G291" i="4"/>
  <c r="G260" i="4"/>
  <c r="G197" i="4"/>
  <c r="E276" i="4"/>
  <c r="J211" i="4"/>
  <c r="J242" i="4"/>
  <c r="J273" i="4"/>
  <c r="G17" i="3"/>
  <c r="G24" i="3"/>
  <c r="J24" i="3"/>
  <c r="J17" i="3"/>
  <c r="D203" i="4"/>
  <c r="D265" i="4"/>
  <c r="D234" i="4"/>
  <c r="V50" i="4"/>
  <c r="U48" i="4"/>
  <c r="L298" i="4"/>
  <c r="L28" i="5"/>
  <c r="P46" i="4"/>
  <c r="V58" i="4"/>
  <c r="L272" i="4"/>
  <c r="K33" i="5"/>
  <c r="Q25" i="4"/>
  <c r="P38" i="4"/>
  <c r="S38" i="4"/>
  <c r="O61" i="6"/>
  <c r="O30" i="6"/>
  <c r="R30" i="2"/>
  <c r="R61" i="2"/>
  <c r="U36" i="6"/>
  <c r="Y36" i="6"/>
  <c r="P61" i="2"/>
  <c r="P30" i="2"/>
  <c r="T61" i="6"/>
  <c r="T30" i="6"/>
  <c r="R61" i="6"/>
  <c r="R30" i="6"/>
  <c r="H30" i="6"/>
  <c r="U36" i="4"/>
  <c r="Y36" i="4"/>
  <c r="U5" i="4"/>
  <c r="Y5" i="4"/>
  <c r="M14" i="5"/>
  <c r="P51" i="6"/>
  <c r="Y51" i="6"/>
  <c r="M95" i="5"/>
  <c r="V47" i="6"/>
  <c r="Y47" i="6"/>
  <c r="M91" i="5"/>
  <c r="F30" i="6"/>
  <c r="S53" i="6"/>
  <c r="Y53" i="6"/>
  <c r="R48" i="6"/>
  <c r="M97" i="5"/>
  <c r="P51" i="4"/>
  <c r="D30" i="6"/>
  <c r="C30" i="6"/>
  <c r="I30" i="6"/>
  <c r="L30" i="6"/>
  <c r="Y61" i="6"/>
  <c r="M82" i="5"/>
  <c r="Q38" i="6"/>
  <c r="Y38" i="6"/>
  <c r="M85" i="5"/>
  <c r="Q41" i="6"/>
  <c r="Y41" i="6"/>
  <c r="R25" i="4"/>
  <c r="M80" i="5"/>
  <c r="O54" i="6"/>
  <c r="M98" i="5"/>
  <c r="V37" i="6"/>
  <c r="Y37" i="6"/>
  <c r="O30" i="2"/>
  <c r="O61" i="2"/>
  <c r="R35" i="4"/>
  <c r="Y35" i="4"/>
  <c r="R4" i="4"/>
  <c r="Y4" i="4"/>
  <c r="P6" i="4"/>
  <c r="Q6" i="4"/>
  <c r="R6" i="4"/>
  <c r="T6" i="4"/>
  <c r="U6" i="4"/>
  <c r="V6" i="4"/>
  <c r="W6" i="4"/>
  <c r="X6" i="4"/>
  <c r="Y6" i="4"/>
  <c r="P7" i="4"/>
  <c r="Q7" i="4"/>
  <c r="S7" i="4"/>
  <c r="T7" i="4"/>
  <c r="U7" i="4"/>
  <c r="V7" i="4"/>
  <c r="W7" i="4"/>
  <c r="X7" i="4"/>
  <c r="Y7" i="4"/>
  <c r="P9" i="4"/>
  <c r="Q9" i="4"/>
  <c r="R9" i="4"/>
  <c r="T9" i="4"/>
  <c r="U9" i="4"/>
  <c r="V9" i="4"/>
  <c r="Y9" i="4"/>
  <c r="P10" i="4"/>
  <c r="Q10" i="4"/>
  <c r="R10" i="4"/>
  <c r="T10" i="4"/>
  <c r="U10" i="4"/>
  <c r="V10" i="4"/>
  <c r="Y10" i="4"/>
  <c r="P11" i="4"/>
  <c r="Q11" i="4"/>
  <c r="R11" i="4"/>
  <c r="T11" i="4"/>
  <c r="U11" i="4"/>
  <c r="V11" i="4"/>
  <c r="Y11" i="4"/>
  <c r="P12" i="4"/>
  <c r="Q12" i="4"/>
  <c r="R12" i="4"/>
  <c r="S12" i="4"/>
  <c r="T12" i="4"/>
  <c r="U12" i="4"/>
  <c r="V12" i="4"/>
  <c r="W12" i="4"/>
  <c r="X12" i="4"/>
  <c r="Y12" i="4"/>
  <c r="P13" i="4"/>
  <c r="Q13" i="4"/>
  <c r="R13" i="4"/>
  <c r="T13" i="4"/>
  <c r="U13" i="4"/>
  <c r="V13" i="4"/>
  <c r="Y13" i="4"/>
  <c r="P15" i="4"/>
  <c r="Q15" i="4"/>
  <c r="R15" i="4"/>
  <c r="S15" i="4"/>
  <c r="T15" i="4"/>
  <c r="U15" i="4"/>
  <c r="V15" i="4"/>
  <c r="W15" i="4"/>
  <c r="Y15" i="4"/>
  <c r="P16" i="4"/>
  <c r="Q16" i="4"/>
  <c r="R16" i="4"/>
  <c r="S16" i="4"/>
  <c r="T16" i="4"/>
  <c r="U16" i="4"/>
  <c r="V16" i="4"/>
  <c r="W16" i="4"/>
  <c r="X16" i="4"/>
  <c r="Y16" i="4"/>
  <c r="P17" i="4"/>
  <c r="Q17" i="4"/>
  <c r="R17" i="4"/>
  <c r="T17" i="4"/>
  <c r="U17" i="4"/>
  <c r="V17" i="4"/>
  <c r="Y17" i="4"/>
  <c r="P18" i="4"/>
  <c r="Q18" i="4"/>
  <c r="R18" i="4"/>
  <c r="T18" i="4"/>
  <c r="U18" i="4"/>
  <c r="V18" i="4"/>
  <c r="Y18" i="4"/>
  <c r="P19" i="4"/>
  <c r="R19" i="4"/>
  <c r="S19" i="4"/>
  <c r="T19" i="4"/>
  <c r="U19" i="4"/>
  <c r="V19" i="4"/>
  <c r="W19" i="4"/>
  <c r="X19" i="4"/>
  <c r="Y19" i="4"/>
  <c r="P20" i="4"/>
  <c r="Q20" i="4"/>
  <c r="R20" i="4"/>
  <c r="S20" i="4"/>
  <c r="T20" i="4"/>
  <c r="U20" i="4"/>
  <c r="V20" i="4"/>
  <c r="W20" i="4"/>
  <c r="X20" i="4"/>
  <c r="Y20" i="4"/>
  <c r="P21" i="4"/>
  <c r="Q21" i="4"/>
  <c r="R21" i="4"/>
  <c r="T21" i="4"/>
  <c r="U21" i="4"/>
  <c r="V21" i="4"/>
  <c r="Y21" i="4"/>
  <c r="P22" i="4"/>
  <c r="Q22" i="4"/>
  <c r="R22" i="4"/>
  <c r="T22" i="4"/>
  <c r="U22" i="4"/>
  <c r="V22" i="4"/>
  <c r="Y22" i="4"/>
  <c r="P23" i="4"/>
  <c r="Q23" i="4"/>
  <c r="R23" i="4"/>
  <c r="S23" i="4"/>
  <c r="T23" i="4"/>
  <c r="U23" i="4"/>
  <c r="V23" i="4"/>
  <c r="W23" i="4"/>
  <c r="X23" i="4"/>
  <c r="Y23" i="4"/>
  <c r="P24" i="4"/>
  <c r="Q24" i="4"/>
  <c r="T24" i="4"/>
  <c r="Y24" i="4"/>
  <c r="S25" i="4"/>
  <c r="T25" i="4"/>
  <c r="U25" i="4"/>
  <c r="V25" i="4"/>
  <c r="W25" i="4"/>
  <c r="X25" i="4"/>
  <c r="Y25" i="4"/>
  <c r="P26" i="4"/>
  <c r="Q26" i="4"/>
  <c r="R26" i="4"/>
  <c r="S26" i="4"/>
  <c r="T26" i="4"/>
  <c r="U26" i="4"/>
  <c r="Y26" i="4"/>
  <c r="P27" i="4"/>
  <c r="R27" i="4"/>
  <c r="T27" i="4"/>
  <c r="U27" i="4"/>
  <c r="V27" i="4"/>
  <c r="Y27" i="4"/>
  <c r="P28" i="4"/>
  <c r="Q28" i="4"/>
  <c r="R28" i="4"/>
  <c r="T28" i="4"/>
  <c r="U28" i="4"/>
  <c r="V28" i="4"/>
  <c r="Y28" i="4"/>
  <c r="P29" i="4"/>
  <c r="Q29" i="4"/>
  <c r="T29" i="4"/>
  <c r="U29" i="4"/>
  <c r="Y29" i="4"/>
  <c r="Y30" i="4"/>
  <c r="M13" i="5"/>
  <c r="Q54" i="6"/>
  <c r="S57" i="4"/>
  <c r="M92" i="5"/>
  <c r="Y48" i="6"/>
  <c r="T55" i="6"/>
  <c r="Y55" i="6"/>
  <c r="U42" i="6"/>
  <c r="Y42" i="6"/>
  <c r="M86" i="5"/>
  <c r="M84" i="5"/>
  <c r="U40" i="6"/>
  <c r="Y40" i="6"/>
  <c r="Q61" i="2"/>
  <c r="Q30" i="2"/>
  <c r="U44" i="6"/>
  <c r="Y44" i="6"/>
  <c r="U61" i="6"/>
  <c r="U30" i="6"/>
  <c r="U61" i="2"/>
  <c r="L30" i="2"/>
  <c r="Y61" i="2"/>
  <c r="U30" i="2"/>
  <c r="Q56" i="4"/>
  <c r="L303" i="4"/>
  <c r="L33" i="5"/>
  <c r="W50" i="4"/>
  <c r="X37" i="4"/>
  <c r="C207" i="4"/>
  <c r="W37" i="4"/>
  <c r="E258" i="4"/>
  <c r="V53" i="4"/>
  <c r="P37" i="4"/>
  <c r="T58" i="4"/>
  <c r="P42" i="4"/>
  <c r="U43" i="4"/>
  <c r="R50" i="4"/>
  <c r="U51" i="4"/>
  <c r="X43" i="4"/>
  <c r="P53" i="4"/>
  <c r="L305" i="4"/>
  <c r="L35" i="5"/>
  <c r="V56" i="4"/>
  <c r="R56" i="4"/>
  <c r="T51" i="4"/>
  <c r="Q57" i="4"/>
  <c r="S50" i="4"/>
  <c r="U37" i="4"/>
  <c r="L245" i="4"/>
  <c r="J37" i="5"/>
  <c r="L241" i="4"/>
  <c r="J33" i="5"/>
  <c r="P48" i="4"/>
  <c r="L260" i="4"/>
  <c r="K21" i="5"/>
  <c r="Q42" i="4"/>
  <c r="L306" i="4"/>
  <c r="L36" i="5"/>
  <c r="X38" i="4"/>
  <c r="P43" i="4"/>
  <c r="D204" i="4"/>
  <c r="L237" i="4"/>
  <c r="J29" i="5"/>
  <c r="L276" i="4"/>
  <c r="K37" i="5"/>
  <c r="L296" i="4"/>
  <c r="L26" i="5"/>
  <c r="L236" i="4"/>
  <c r="J28" i="5"/>
  <c r="Q51" i="4"/>
  <c r="S43" i="4"/>
  <c r="D235" i="4"/>
  <c r="R51" i="4"/>
  <c r="L299" i="4"/>
  <c r="L29" i="5"/>
  <c r="L205" i="4"/>
  <c r="I28" i="5"/>
  <c r="Q55" i="4"/>
  <c r="P57" i="4"/>
  <c r="C204" i="4"/>
  <c r="C235" i="4"/>
  <c r="C297" i="4"/>
  <c r="C266" i="4"/>
  <c r="V38" i="4"/>
  <c r="L210" i="4"/>
  <c r="I33" i="5"/>
  <c r="L259" i="4"/>
  <c r="K20" i="5"/>
  <c r="T53" i="4"/>
  <c r="T50" i="4"/>
  <c r="C300" i="4"/>
  <c r="L206" i="4"/>
  <c r="I29" i="5"/>
  <c r="L267" i="4"/>
  <c r="K28" i="5"/>
  <c r="X50" i="4"/>
  <c r="T38" i="4"/>
  <c r="P59" i="4"/>
  <c r="P50" i="4"/>
  <c r="E204" i="4"/>
  <c r="E235" i="4"/>
  <c r="E297" i="4"/>
  <c r="E266" i="4"/>
  <c r="L208" i="4"/>
  <c r="I31" i="5"/>
  <c r="L274" i="4"/>
  <c r="K35" i="5"/>
  <c r="U58" i="4"/>
  <c r="T55" i="4"/>
  <c r="R53" i="4"/>
  <c r="E300" i="4"/>
  <c r="E269" i="4"/>
  <c r="E238" i="4"/>
  <c r="E207" i="4"/>
  <c r="Q52" i="4"/>
  <c r="L239" i="4"/>
  <c r="J31" i="5"/>
  <c r="L193" i="4"/>
  <c r="I16" i="5"/>
  <c r="X51" i="4"/>
  <c r="L213" i="4"/>
  <c r="I36" i="5"/>
  <c r="U42" i="4"/>
  <c r="W51" i="4"/>
  <c r="L197" i="4"/>
  <c r="I20" i="5"/>
  <c r="T59" i="4"/>
  <c r="U57" i="4"/>
  <c r="U56" i="4"/>
  <c r="W43" i="4"/>
  <c r="L211" i="4"/>
  <c r="I34" i="5"/>
  <c r="L243" i="4"/>
  <c r="J35" i="5"/>
  <c r="T37" i="4"/>
  <c r="L198" i="4"/>
  <c r="I21" i="5"/>
  <c r="L290" i="4"/>
  <c r="L20" i="5"/>
  <c r="T56" i="4"/>
  <c r="L224" i="4"/>
  <c r="J16" i="5"/>
  <c r="L286" i="4"/>
  <c r="L16" i="5"/>
  <c r="L242" i="4"/>
  <c r="J34" i="5"/>
  <c r="V51" i="4"/>
  <c r="P55" i="4"/>
  <c r="L273" i="4"/>
  <c r="K34" i="5"/>
  <c r="I300" i="4"/>
  <c r="I269" i="4"/>
  <c r="I207" i="4"/>
  <c r="I238" i="4"/>
  <c r="G207" i="4"/>
  <c r="G238" i="4"/>
  <c r="G300" i="4"/>
  <c r="G269" i="4"/>
  <c r="G264" i="4"/>
  <c r="G202" i="4"/>
  <c r="G233" i="4"/>
  <c r="G295" i="4"/>
  <c r="S51" i="4"/>
  <c r="L307" i="4"/>
  <c r="L37" i="5"/>
  <c r="L254" i="4"/>
  <c r="K15" i="5"/>
  <c r="L268" i="4"/>
  <c r="K29" i="5"/>
  <c r="H264" i="4"/>
  <c r="H233" i="4"/>
  <c r="H202" i="4"/>
  <c r="H295" i="4"/>
  <c r="D209" i="4"/>
  <c r="D240" i="4"/>
  <c r="D271" i="4"/>
  <c r="D302" i="4"/>
  <c r="I289" i="4"/>
  <c r="I258" i="4"/>
  <c r="I196" i="4"/>
  <c r="I227" i="4"/>
  <c r="L214" i="4"/>
  <c r="I37" i="5"/>
  <c r="L285" i="4"/>
  <c r="L15" i="5"/>
  <c r="R57" i="4"/>
  <c r="H300" i="4"/>
  <c r="H269" i="4"/>
  <c r="H238" i="4"/>
  <c r="H207" i="4"/>
  <c r="R37" i="4"/>
  <c r="Q53" i="4"/>
  <c r="L255" i="4"/>
  <c r="K16" i="5"/>
  <c r="H288" i="4"/>
  <c r="H257" i="4"/>
  <c r="H226" i="4"/>
  <c r="H195" i="4"/>
  <c r="L275" i="4"/>
  <c r="K36" i="5"/>
  <c r="E302" i="4"/>
  <c r="E271" i="4"/>
  <c r="E209" i="4"/>
  <c r="E240" i="4"/>
  <c r="C246" i="4"/>
  <c r="C308" i="4"/>
  <c r="C277" i="4"/>
  <c r="C215" i="4"/>
  <c r="V42" i="4"/>
  <c r="L265" i="4"/>
  <c r="K26" i="5"/>
  <c r="L301" i="4"/>
  <c r="L31" i="5"/>
  <c r="I288" i="4"/>
  <c r="I257" i="4"/>
  <c r="I195" i="4"/>
  <c r="I226" i="4"/>
  <c r="J302" i="4"/>
  <c r="J271" i="4"/>
  <c r="J240" i="4"/>
  <c r="J209" i="4"/>
  <c r="W56" i="4"/>
  <c r="R44" i="4"/>
  <c r="T57" i="4"/>
  <c r="J16" i="3"/>
  <c r="I295" i="4"/>
  <c r="I264" i="4"/>
  <c r="I202" i="4"/>
  <c r="I233" i="4"/>
  <c r="E195" i="4"/>
  <c r="E257" i="4"/>
  <c r="E226" i="4"/>
  <c r="E288" i="4"/>
  <c r="G196" i="4"/>
  <c r="G227" i="4"/>
  <c r="G258" i="4"/>
  <c r="G289" i="4"/>
  <c r="D195" i="4"/>
  <c r="D288" i="4"/>
  <c r="D257" i="4"/>
  <c r="D226" i="4"/>
  <c r="V59" i="4"/>
  <c r="L192" i="4"/>
  <c r="I15" i="5"/>
  <c r="L212" i="4"/>
  <c r="I35" i="5"/>
  <c r="G232" i="4"/>
  <c r="G294" i="4"/>
  <c r="G263" i="4"/>
  <c r="G201" i="4"/>
  <c r="H204" i="4"/>
  <c r="H297" i="4"/>
  <c r="H266" i="4"/>
  <c r="H235" i="4"/>
  <c r="K209" i="4"/>
  <c r="K240" i="4"/>
  <c r="K271" i="4"/>
  <c r="K302" i="4"/>
  <c r="I209" i="4"/>
  <c r="I240" i="4"/>
  <c r="I271" i="4"/>
  <c r="I302" i="4"/>
  <c r="G257" i="4"/>
  <c r="G195" i="4"/>
  <c r="G226" i="4"/>
  <c r="G288" i="4"/>
  <c r="D292" i="4"/>
  <c r="D230" i="4"/>
  <c r="D261" i="4"/>
  <c r="D199" i="4"/>
  <c r="R48" i="4"/>
  <c r="K16" i="3"/>
  <c r="J233" i="4"/>
  <c r="J202" i="4"/>
  <c r="J295" i="4"/>
  <c r="J264" i="4"/>
  <c r="X56" i="4"/>
  <c r="G215" i="4"/>
  <c r="G246" i="4"/>
  <c r="G308" i="4"/>
  <c r="G277" i="4"/>
  <c r="C195" i="4"/>
  <c r="C226" i="4"/>
  <c r="C288" i="4"/>
  <c r="C257" i="4"/>
  <c r="K295" i="4"/>
  <c r="K309" i="4"/>
  <c r="K264" i="4"/>
  <c r="K278" i="4"/>
  <c r="K233" i="4"/>
  <c r="K202" i="4"/>
  <c r="V37" i="4"/>
  <c r="L223" i="4"/>
  <c r="J15" i="5"/>
  <c r="U53" i="4"/>
  <c r="Q38" i="4"/>
  <c r="Q48" i="4"/>
  <c r="H230" i="4"/>
  <c r="H199" i="4"/>
  <c r="H292" i="4"/>
  <c r="H261" i="4"/>
  <c r="L244" i="4"/>
  <c r="J36" i="5"/>
  <c r="Q59" i="4"/>
  <c r="G16" i="3"/>
  <c r="F202" i="4"/>
  <c r="F233" i="4"/>
  <c r="F264" i="4"/>
  <c r="F295" i="4"/>
  <c r="Q37" i="4"/>
  <c r="L229" i="4"/>
  <c r="J21" i="5"/>
  <c r="S56" i="4"/>
  <c r="H209" i="4"/>
  <c r="H302" i="4"/>
  <c r="H271" i="4"/>
  <c r="H240" i="4"/>
  <c r="G302" i="4"/>
  <c r="G271" i="4"/>
  <c r="G209" i="4"/>
  <c r="G240" i="4"/>
  <c r="I292" i="4"/>
  <c r="I261" i="4"/>
  <c r="I199" i="4"/>
  <c r="I230" i="4"/>
  <c r="D202" i="4"/>
  <c r="D295" i="4"/>
  <c r="D264" i="4"/>
  <c r="D233" i="4"/>
  <c r="H289" i="4"/>
  <c r="H258" i="4"/>
  <c r="H227" i="4"/>
  <c r="H196" i="4"/>
  <c r="F209" i="4"/>
  <c r="F302" i="4"/>
  <c r="F271" i="4"/>
  <c r="F240" i="4"/>
  <c r="F16" i="3"/>
  <c r="E202" i="4"/>
  <c r="E233" i="4"/>
  <c r="E295" i="4"/>
  <c r="E264" i="4"/>
  <c r="I297" i="4"/>
  <c r="I266" i="4"/>
  <c r="I204" i="4"/>
  <c r="I235" i="4"/>
  <c r="G292" i="4"/>
  <c r="G261" i="4"/>
  <c r="G199" i="4"/>
  <c r="G230" i="4"/>
  <c r="H277" i="4"/>
  <c r="H215" i="4"/>
  <c r="H246" i="4"/>
  <c r="H308" i="4"/>
  <c r="D196" i="4"/>
  <c r="D258" i="4"/>
  <c r="D289" i="4"/>
  <c r="D227" i="4"/>
  <c r="C295" i="4"/>
  <c r="C264" i="4"/>
  <c r="C202" i="4"/>
  <c r="C233" i="4"/>
  <c r="L234" i="4"/>
  <c r="J26" i="5"/>
  <c r="C292" i="4"/>
  <c r="C261" i="4"/>
  <c r="C199" i="4"/>
  <c r="C230" i="4"/>
  <c r="V48" i="4"/>
  <c r="R58" i="4"/>
  <c r="T42" i="4"/>
  <c r="L270" i="4"/>
  <c r="K31" i="5"/>
  <c r="H201" i="4"/>
  <c r="H232" i="4"/>
  <c r="H294" i="4"/>
  <c r="H263" i="4"/>
  <c r="C209" i="4"/>
  <c r="C240" i="4"/>
  <c r="C302" i="4"/>
  <c r="C271" i="4"/>
  <c r="L203" i="4"/>
  <c r="I26" i="5"/>
  <c r="C196" i="4"/>
  <c r="C227" i="4"/>
  <c r="C289" i="4"/>
  <c r="C258" i="4"/>
  <c r="T48" i="4"/>
  <c r="U50" i="4"/>
  <c r="Q43" i="4"/>
  <c r="U38" i="4"/>
  <c r="V43" i="4"/>
  <c r="R59" i="4"/>
  <c r="U59" i="4"/>
  <c r="T43" i="4"/>
  <c r="W38" i="4"/>
  <c r="G297" i="4"/>
  <c r="G266" i="4"/>
  <c r="G204" i="4"/>
  <c r="G235" i="4"/>
  <c r="D308" i="4"/>
  <c r="D215" i="4"/>
  <c r="D246" i="4"/>
  <c r="D277" i="4"/>
  <c r="Q46" i="4"/>
  <c r="R43" i="4"/>
  <c r="L291" i="4"/>
  <c r="L21" i="5"/>
  <c r="L228" i="4"/>
  <c r="J20" i="5"/>
  <c r="L304" i="4"/>
  <c r="L34" i="5"/>
  <c r="R42" i="4"/>
  <c r="P58" i="4"/>
  <c r="L269" i="4"/>
  <c r="K30" i="5"/>
  <c r="R41" i="4"/>
  <c r="K154" i="4"/>
  <c r="P61" i="6"/>
  <c r="P30" i="6"/>
  <c r="Y54" i="6"/>
  <c r="S30" i="6"/>
  <c r="S61" i="6"/>
  <c r="Q61" i="6"/>
  <c r="Q30" i="6"/>
  <c r="V61" i="6"/>
  <c r="V30" i="6"/>
  <c r="Q49" i="4"/>
  <c r="M33" i="5"/>
  <c r="Y53" i="4"/>
  <c r="Y58" i="4"/>
  <c r="K61" i="4"/>
  <c r="D123" i="4"/>
  <c r="L207" i="4"/>
  <c r="I30" i="5"/>
  <c r="Y57" i="4"/>
  <c r="G216" i="4"/>
  <c r="M28" i="5"/>
  <c r="L289" i="4"/>
  <c r="L19" i="5"/>
  <c r="K247" i="4"/>
  <c r="D185" i="4"/>
  <c r="L196" i="4"/>
  <c r="I19" i="5"/>
  <c r="Y42" i="4"/>
  <c r="Y51" i="4"/>
  <c r="M29" i="5"/>
  <c r="L204" i="4"/>
  <c r="I27" i="5"/>
  <c r="Y50" i="4"/>
  <c r="H185" i="4"/>
  <c r="L238" i="4"/>
  <c r="J30" i="5"/>
  <c r="Y55" i="4"/>
  <c r="R52" i="4"/>
  <c r="L227" i="4"/>
  <c r="J19" i="5"/>
  <c r="H216" i="4"/>
  <c r="Y56" i="4"/>
  <c r="G123" i="4"/>
  <c r="R49" i="4"/>
  <c r="Y48" i="4"/>
  <c r="H247" i="4"/>
  <c r="H278" i="4"/>
  <c r="Y59" i="4"/>
  <c r="D154" i="4"/>
  <c r="H61" i="4"/>
  <c r="D278" i="4"/>
  <c r="H309" i="4"/>
  <c r="Y43" i="4"/>
  <c r="L230" i="4"/>
  <c r="J22" i="5"/>
  <c r="L264" i="4"/>
  <c r="K25" i="5"/>
  <c r="G30" i="4"/>
  <c r="H154" i="4"/>
  <c r="H123" i="4"/>
  <c r="M16" i="5"/>
  <c r="K92" i="4"/>
  <c r="P52" i="4"/>
  <c r="M36" i="5"/>
  <c r="M31" i="5"/>
  <c r="M15" i="5"/>
  <c r="D309" i="4"/>
  <c r="P49" i="4"/>
  <c r="D216" i="4"/>
  <c r="G185" i="4"/>
  <c r="Y38" i="4"/>
  <c r="D92" i="4"/>
  <c r="M37" i="5"/>
  <c r="U46" i="4"/>
  <c r="L233" i="4"/>
  <c r="J25" i="5"/>
  <c r="F294" i="4"/>
  <c r="F309" i="4"/>
  <c r="F263" i="4"/>
  <c r="F278" i="4"/>
  <c r="F232" i="4"/>
  <c r="F247" i="4"/>
  <c r="F185" i="4"/>
  <c r="F123" i="4"/>
  <c r="F92" i="4"/>
  <c r="F61" i="4"/>
  <c r="F201" i="4"/>
  <c r="F216" i="4"/>
  <c r="F154" i="4"/>
  <c r="C92" i="4"/>
  <c r="C247" i="4"/>
  <c r="L226" i="4"/>
  <c r="J18" i="5"/>
  <c r="G309" i="4"/>
  <c r="M20" i="5"/>
  <c r="L235" i="4"/>
  <c r="J27" i="5"/>
  <c r="P54" i="4"/>
  <c r="L292" i="4"/>
  <c r="L22" i="5"/>
  <c r="L202" i="4"/>
  <c r="I25" i="5"/>
  <c r="V49" i="4"/>
  <c r="R47" i="4"/>
  <c r="S54" i="4"/>
  <c r="S47" i="4"/>
  <c r="K216" i="4"/>
  <c r="C61" i="4"/>
  <c r="L195" i="4"/>
  <c r="I18" i="5"/>
  <c r="C216" i="4"/>
  <c r="G61" i="4"/>
  <c r="V40" i="4"/>
  <c r="L308" i="4"/>
  <c r="L38" i="5"/>
  <c r="H92" i="4"/>
  <c r="V41" i="4"/>
  <c r="T47" i="4"/>
  <c r="U60" i="4"/>
  <c r="L266" i="4"/>
  <c r="K27" i="5"/>
  <c r="Q41" i="4"/>
  <c r="D30" i="4"/>
  <c r="C185" i="4"/>
  <c r="M26" i="5"/>
  <c r="G92" i="4"/>
  <c r="X54" i="4"/>
  <c r="G278" i="4"/>
  <c r="T46" i="4"/>
  <c r="D61" i="4"/>
  <c r="R40" i="4"/>
  <c r="I201" i="4"/>
  <c r="I216" i="4"/>
  <c r="I232" i="4"/>
  <c r="I247" i="4"/>
  <c r="I294" i="4"/>
  <c r="I309" i="4"/>
  <c r="I263" i="4"/>
  <c r="I123" i="4"/>
  <c r="I185" i="4"/>
  <c r="I92" i="4"/>
  <c r="I154" i="4"/>
  <c r="I30" i="4"/>
  <c r="I61" i="4"/>
  <c r="P47" i="4"/>
  <c r="L302" i="4"/>
  <c r="L32" i="5"/>
  <c r="L199" i="4"/>
  <c r="I22" i="5"/>
  <c r="L295" i="4"/>
  <c r="L25" i="5"/>
  <c r="Q47" i="4"/>
  <c r="V44" i="4"/>
  <c r="Y37" i="4"/>
  <c r="C154" i="4"/>
  <c r="T60" i="4"/>
  <c r="T40" i="4"/>
  <c r="V54" i="4"/>
  <c r="M35" i="5"/>
  <c r="Q54" i="4"/>
  <c r="M34" i="5"/>
  <c r="P41" i="4"/>
  <c r="T44" i="4"/>
  <c r="M21" i="5"/>
  <c r="L297" i="4"/>
  <c r="L27" i="5"/>
  <c r="T49" i="4"/>
  <c r="L240" i="4"/>
  <c r="J32" i="5"/>
  <c r="U41" i="4"/>
  <c r="T54" i="4"/>
  <c r="P40" i="4"/>
  <c r="C30" i="4"/>
  <c r="Q44" i="4"/>
  <c r="T41" i="4"/>
  <c r="I278" i="4"/>
  <c r="P60" i="4"/>
  <c r="U52" i="4"/>
  <c r="T52" i="4"/>
  <c r="C123" i="4"/>
  <c r="J294" i="4"/>
  <c r="J309" i="4"/>
  <c r="J201" i="4"/>
  <c r="J216" i="4"/>
  <c r="J185" i="4"/>
  <c r="J263" i="4"/>
  <c r="J278" i="4"/>
  <c r="J232" i="4"/>
  <c r="J247" i="4"/>
  <c r="J92" i="4"/>
  <c r="J123" i="4"/>
  <c r="J154" i="4"/>
  <c r="J61" i="4"/>
  <c r="V47" i="4"/>
  <c r="L258" i="4"/>
  <c r="K19" i="5"/>
  <c r="L209" i="4"/>
  <c r="I32" i="5"/>
  <c r="U54" i="4"/>
  <c r="K30" i="4"/>
  <c r="X47" i="4"/>
  <c r="C278" i="4"/>
  <c r="L257" i="4"/>
  <c r="K18" i="5"/>
  <c r="G154" i="4"/>
  <c r="U49" i="4"/>
  <c r="D247" i="4"/>
  <c r="W54" i="4"/>
  <c r="L246" i="4"/>
  <c r="J38" i="5"/>
  <c r="R54" i="4"/>
  <c r="H30" i="4"/>
  <c r="U40" i="4"/>
  <c r="Q60" i="4"/>
  <c r="P44" i="4"/>
  <c r="E294" i="4"/>
  <c r="E154" i="4"/>
  <c r="E263" i="4"/>
  <c r="E201" i="4"/>
  <c r="E232" i="4"/>
  <c r="E61" i="4"/>
  <c r="U44" i="4"/>
  <c r="K123" i="4"/>
  <c r="L288" i="4"/>
  <c r="L18" i="5"/>
  <c r="C309" i="4"/>
  <c r="G247" i="4"/>
  <c r="L215" i="4"/>
  <c r="I38" i="5"/>
  <c r="L271" i="4"/>
  <c r="K32" i="5"/>
  <c r="L261" i="4"/>
  <c r="K22" i="5"/>
  <c r="K185" i="4"/>
  <c r="W47" i="4"/>
  <c r="Q40" i="4"/>
  <c r="L277" i="4"/>
  <c r="K38" i="5"/>
  <c r="U47" i="4"/>
  <c r="L300" i="4"/>
  <c r="L30" i="5"/>
  <c r="V52" i="4"/>
  <c r="Y60" i="4"/>
  <c r="L294" i="4"/>
  <c r="L24" i="5"/>
  <c r="Y44" i="4"/>
  <c r="L263" i="4"/>
  <c r="K24" i="5"/>
  <c r="T30" i="4"/>
  <c r="W46" i="4"/>
  <c r="J30" i="4"/>
  <c r="V30" i="4"/>
  <c r="V61" i="4"/>
  <c r="M19" i="5"/>
  <c r="X30" i="4"/>
  <c r="X61" i="4"/>
  <c r="M38" i="5"/>
  <c r="Y49" i="4"/>
  <c r="Y41" i="4"/>
  <c r="M32" i="5"/>
  <c r="Y54" i="4"/>
  <c r="P30" i="4"/>
  <c r="P61" i="4"/>
  <c r="V46" i="4"/>
  <c r="E278" i="4"/>
  <c r="L278" i="4"/>
  <c r="M18" i="5"/>
  <c r="M30" i="5"/>
  <c r="E92" i="4"/>
  <c r="L92" i="4"/>
  <c r="Y52" i="4"/>
  <c r="L232" i="4"/>
  <c r="J24" i="5"/>
  <c r="E247" i="4"/>
  <c r="L247" i="4"/>
  <c r="T61" i="4"/>
  <c r="E185" i="4"/>
  <c r="L185" i="4"/>
  <c r="L61" i="4"/>
  <c r="R46" i="4"/>
  <c r="L201" i="4"/>
  <c r="I24" i="5"/>
  <c r="E216" i="4"/>
  <c r="L216" i="4"/>
  <c r="M22" i="5"/>
  <c r="E309" i="4"/>
  <c r="L309" i="4"/>
  <c r="Y40" i="4"/>
  <c r="M25" i="5"/>
  <c r="S46" i="4"/>
  <c r="F30" i="4"/>
  <c r="E123" i="4"/>
  <c r="L123" i="4"/>
  <c r="U30" i="4"/>
  <c r="U61" i="4"/>
  <c r="M27" i="5"/>
  <c r="E30" i="4"/>
  <c r="L154" i="4"/>
  <c r="Y47" i="4"/>
  <c r="Q30" i="4"/>
  <c r="Q61" i="4"/>
  <c r="M24" i="5"/>
  <c r="Y46" i="4"/>
  <c r="S30" i="4"/>
  <c r="S61" i="4"/>
  <c r="R30" i="4"/>
  <c r="R61" i="4"/>
  <c r="L30" i="4"/>
  <c r="Y61" i="4"/>
  <c r="W61" i="4"/>
  <c r="W30" i="4"/>
</calcChain>
</file>

<file path=xl/sharedStrings.xml><?xml version="1.0" encoding="utf-8"?>
<sst xmlns="http://schemas.openxmlformats.org/spreadsheetml/2006/main" count="2127" uniqueCount="157">
  <si>
    <t>Spreadsheet Guidelines</t>
  </si>
  <si>
    <t>1.</t>
  </si>
  <si>
    <t>Greyed out or yellow cells should not be manipulated.</t>
  </si>
  <si>
    <t>2.</t>
  </si>
  <si>
    <t>3.</t>
  </si>
  <si>
    <t>5.</t>
  </si>
  <si>
    <t>The mean daylight period (over a year) is required to calculate parrotfish bite rates. A default of 12hrs (input as a decimal) has been chosen, however this can be changed if required.</t>
  </si>
  <si>
    <t>6.</t>
  </si>
  <si>
    <t>Site Details</t>
  </si>
  <si>
    <t>Site</t>
  </si>
  <si>
    <t>Survey Period</t>
  </si>
  <si>
    <t>Mean Daylight Period (hrs)</t>
  </si>
  <si>
    <t>Depth</t>
  </si>
  <si>
    <t>Surveyor</t>
  </si>
  <si>
    <t>Latitude</t>
  </si>
  <si>
    <t>Longitude</t>
  </si>
  <si>
    <t>Notes</t>
  </si>
  <si>
    <t>Transect No.</t>
  </si>
  <si>
    <t>Transect ID</t>
  </si>
  <si>
    <t>Survey Date</t>
  </si>
  <si>
    <t>Length (m)</t>
  </si>
  <si>
    <t>Width (m)</t>
  </si>
  <si>
    <r>
      <t>Area (m</t>
    </r>
    <r>
      <rPr>
        <b/>
        <vertAlign val="superscript"/>
        <sz val="11"/>
        <color indexed="8"/>
        <rFont val="Calibri"/>
        <family val="2"/>
      </rPr>
      <t>2</t>
    </r>
    <r>
      <rPr>
        <b/>
        <sz val="11"/>
        <color indexed="8"/>
        <rFont val="Calibri"/>
        <family val="2"/>
      </rPr>
      <t>)</t>
    </r>
  </si>
  <si>
    <t>Initial Phase</t>
  </si>
  <si>
    <t>Terminal Phase</t>
  </si>
  <si>
    <t>Total</t>
  </si>
  <si>
    <t>Chlorurus atrilunula</t>
  </si>
  <si>
    <t>Excavator</t>
  </si>
  <si>
    <t>Chlorurus sordidus</t>
  </si>
  <si>
    <t>Chlorurus strongylocephalus</t>
  </si>
  <si>
    <t>Scraper</t>
  </si>
  <si>
    <t>Scarus rubroviolaceus</t>
  </si>
  <si>
    <t>Scarus frenatus</t>
  </si>
  <si>
    <t>Scarus niger</t>
  </si>
  <si>
    <t>Mass removed per day (kg)</t>
  </si>
  <si>
    <t>Mass removed per year (kg)</t>
  </si>
  <si>
    <t>Juvenile Phase</t>
  </si>
  <si>
    <t>8-10cm</t>
  </si>
  <si>
    <t>11-20cm</t>
  </si>
  <si>
    <t>21-30cm</t>
  </si>
  <si>
    <t>31-40cm</t>
  </si>
  <si>
    <t>41-50cm</t>
  </si>
  <si>
    <t>Calatomus carolinus</t>
  </si>
  <si>
    <t>Hipposcarus harid</t>
  </si>
  <si>
    <t>Chlorurus japanensis</t>
  </si>
  <si>
    <t>Scarus caudofasciatus</t>
  </si>
  <si>
    <t>Scarus falcipinnis</t>
  </si>
  <si>
    <t>Scarus ferrugineus</t>
  </si>
  <si>
    <t>Scarus festivus</t>
  </si>
  <si>
    <t>Scarus ghobban</t>
  </si>
  <si>
    <t>Scarus psittacus</t>
  </si>
  <si>
    <t>Scarus scaber</t>
  </si>
  <si>
    <t>Scarus tricolor</t>
  </si>
  <si>
    <t>Scarus viridifucatus</t>
  </si>
  <si>
    <t>Species</t>
  </si>
  <si>
    <t>TRANSECT 2</t>
  </si>
  <si>
    <t>TRANSECT 1</t>
  </si>
  <si>
    <t>TRANSECT 3</t>
  </si>
  <si>
    <t>TRANSECT 4</t>
  </si>
  <si>
    <t>TRANSECT 5</t>
  </si>
  <si>
    <t>TRANSECT 6</t>
  </si>
  <si>
    <t>TRANSECT 7</t>
  </si>
  <si>
    <t>TRANSECT 8</t>
  </si>
  <si>
    <t>TRANSECT 9</t>
  </si>
  <si>
    <t>TRANSECT 10</t>
  </si>
  <si>
    <t>51-60cm</t>
  </si>
  <si>
    <t>Bioerosion by Species</t>
  </si>
  <si>
    <t>Mean</t>
  </si>
  <si>
    <t>SD</t>
  </si>
  <si>
    <t>SE</t>
  </si>
  <si>
    <t>95% CI</t>
  </si>
  <si>
    <t>TOTAL by transect</t>
  </si>
  <si>
    <t>Average by species</t>
  </si>
  <si>
    <t>Excavators</t>
  </si>
  <si>
    <t>Scrapers</t>
  </si>
  <si>
    <t>All</t>
  </si>
  <si>
    <t>Scarus globiceps</t>
  </si>
  <si>
    <t>Scarus prasiognathus</t>
  </si>
  <si>
    <t>Transect</t>
  </si>
  <si>
    <t>Number of transects:</t>
  </si>
  <si>
    <r>
      <t>Bioerosion (kg m</t>
    </r>
    <r>
      <rPr>
        <b/>
        <vertAlign val="superscript"/>
        <sz val="14"/>
        <color indexed="8"/>
        <rFont val="Calibri"/>
        <family val="2"/>
      </rPr>
      <t xml:space="preserve">2 </t>
    </r>
    <r>
      <rPr>
        <b/>
        <sz val="14"/>
        <color indexed="8"/>
        <rFont val="Calibri"/>
        <family val="2"/>
      </rPr>
      <t>yr</t>
    </r>
    <r>
      <rPr>
        <b/>
        <vertAlign val="superscript"/>
        <sz val="14"/>
        <color indexed="8"/>
        <rFont val="Calibri"/>
        <family val="2"/>
      </rPr>
      <t>-1</t>
    </r>
    <r>
      <rPr>
        <b/>
        <sz val="14"/>
        <color indexed="8"/>
        <rFont val="Calibri"/>
        <family val="2"/>
      </rPr>
      <t>)</t>
    </r>
  </si>
  <si>
    <r>
      <t>Bioerosion (kg m</t>
    </r>
    <r>
      <rPr>
        <b/>
        <vertAlign val="superscript"/>
        <sz val="11"/>
        <color theme="1"/>
        <rFont val="Calibri"/>
        <family val="2"/>
        <scheme val="minor"/>
      </rPr>
      <t>2</t>
    </r>
    <r>
      <rPr>
        <b/>
        <sz val="11"/>
        <color theme="1"/>
        <rFont val="Calibri"/>
        <family val="2"/>
        <scheme val="minor"/>
      </rPr>
      <t xml:space="preserve"> yr</t>
    </r>
    <r>
      <rPr>
        <b/>
        <vertAlign val="superscript"/>
        <sz val="11"/>
        <color theme="1"/>
        <rFont val="Calibri"/>
        <family val="2"/>
        <scheme val="minor"/>
      </rPr>
      <t>-1</t>
    </r>
    <r>
      <rPr>
        <b/>
        <sz val="11"/>
        <color theme="1"/>
        <rFont val="Calibri"/>
        <family val="2"/>
        <scheme val="minor"/>
      </rPr>
      <t>)</t>
    </r>
  </si>
  <si>
    <r>
      <t>Density (abundance hectare</t>
    </r>
    <r>
      <rPr>
        <b/>
        <vertAlign val="superscript"/>
        <sz val="11"/>
        <color theme="1"/>
        <rFont val="Calibri"/>
        <family val="2"/>
        <scheme val="minor"/>
      </rPr>
      <t>-1</t>
    </r>
    <r>
      <rPr>
        <b/>
        <sz val="11"/>
        <color theme="1"/>
        <rFont val="Calibri"/>
        <family val="2"/>
        <scheme val="minor"/>
      </rPr>
      <t>)</t>
    </r>
  </si>
  <si>
    <r>
      <t>Biomass (kg hectare</t>
    </r>
    <r>
      <rPr>
        <b/>
        <vertAlign val="superscript"/>
        <sz val="11"/>
        <color theme="1"/>
        <rFont val="Calibri"/>
        <family val="2"/>
        <scheme val="minor"/>
      </rPr>
      <t>-1</t>
    </r>
    <r>
      <rPr>
        <b/>
        <sz val="11"/>
        <color theme="1"/>
        <rFont val="Calibri"/>
        <family val="2"/>
        <scheme val="minor"/>
      </rPr>
      <t>)</t>
    </r>
  </si>
  <si>
    <r>
      <t>Density (abundance hectare</t>
    </r>
    <r>
      <rPr>
        <b/>
        <vertAlign val="superscript"/>
        <sz val="14"/>
        <color indexed="8"/>
        <rFont val="Calibri"/>
        <family val="2"/>
      </rPr>
      <t>-1</t>
    </r>
    <r>
      <rPr>
        <b/>
        <sz val="14"/>
        <color indexed="8"/>
        <rFont val="Calibri"/>
        <family val="2"/>
      </rPr>
      <t>)</t>
    </r>
  </si>
  <si>
    <r>
      <t>Biomass (kg hectare</t>
    </r>
    <r>
      <rPr>
        <b/>
        <vertAlign val="superscript"/>
        <sz val="14"/>
        <color indexed="8"/>
        <rFont val="Calibri"/>
        <family val="2"/>
      </rPr>
      <t>-1</t>
    </r>
    <r>
      <rPr>
        <b/>
        <sz val="14"/>
        <color indexed="8"/>
        <rFont val="Calibri"/>
        <family val="2"/>
      </rPr>
      <t>)</t>
    </r>
  </si>
  <si>
    <t>Size class specific erosion rates</t>
  </si>
  <si>
    <t>Transect lengths and widths yield areas which are linked to parrotfish abundance. If necessary (for example, if you have done a point count) enter the area of each transect directly into the "Area" box. If this box is empty, the formulas will not calculate correctly</t>
  </si>
  <si>
    <t>Proportion of bites leaving scars</t>
  </si>
  <si>
    <r>
      <t>Substrate density (g cm</t>
    </r>
    <r>
      <rPr>
        <b/>
        <vertAlign val="superscript"/>
        <sz val="11"/>
        <color indexed="8"/>
        <rFont val="Calibri"/>
        <family val="2"/>
      </rPr>
      <t>-3</t>
    </r>
    <r>
      <rPr>
        <b/>
        <sz val="11"/>
        <color indexed="8"/>
        <rFont val="Calibri"/>
        <family val="2"/>
      </rPr>
      <t>)</t>
    </r>
  </si>
  <si>
    <t>Cetoscarus bicolor/ocellatus</t>
  </si>
  <si>
    <t>Chlorurus strongylocephalus/microrhinos/gibbus</t>
  </si>
  <si>
    <t>Scarus ferrugineus/persicus</t>
  </si>
  <si>
    <t>occ. Excavator</t>
  </si>
  <si>
    <r>
      <t>Bite rate (bites min</t>
    </r>
    <r>
      <rPr>
        <b/>
        <vertAlign val="superscript"/>
        <sz val="11"/>
        <color theme="1"/>
        <rFont val="Calibri"/>
        <family val="2"/>
        <scheme val="minor"/>
      </rPr>
      <t>-1</t>
    </r>
    <r>
      <rPr>
        <b/>
        <sz val="11"/>
        <color theme="1"/>
        <rFont val="Calibri"/>
        <family val="2"/>
        <scheme val="minor"/>
      </rPr>
      <t>)</t>
    </r>
  </si>
  <si>
    <r>
      <t>Bites leaving scars min</t>
    </r>
    <r>
      <rPr>
        <b/>
        <vertAlign val="superscript"/>
        <sz val="11"/>
        <color theme="1"/>
        <rFont val="Calibri"/>
        <family val="2"/>
        <scheme val="minor"/>
      </rPr>
      <t>-1</t>
    </r>
  </si>
  <si>
    <r>
      <t>Volume removed per bite (cm</t>
    </r>
    <r>
      <rPr>
        <b/>
        <vertAlign val="superscript"/>
        <sz val="11"/>
        <color theme="1"/>
        <rFont val="Calibri"/>
        <family val="2"/>
        <scheme val="minor"/>
      </rPr>
      <t>3</t>
    </r>
    <r>
      <rPr>
        <b/>
        <sz val="11"/>
        <color theme="1"/>
        <rFont val="Calibri"/>
        <family val="2"/>
        <scheme val="minor"/>
      </rPr>
      <t>)</t>
    </r>
  </si>
  <si>
    <r>
      <t xml:space="preserve">% of day feeding </t>
    </r>
    <r>
      <rPr>
        <sz val="11"/>
        <color theme="1"/>
        <rFont val="Calibri"/>
        <family val="2"/>
        <scheme val="minor"/>
      </rPr>
      <t>(Bellwood et al. 1995)</t>
    </r>
  </si>
  <si>
    <r>
      <t>Volume removed per day (cm</t>
    </r>
    <r>
      <rPr>
        <b/>
        <vertAlign val="superscript"/>
        <sz val="11"/>
        <color theme="1"/>
        <rFont val="Calibri"/>
        <family val="2"/>
        <scheme val="minor"/>
      </rPr>
      <t>3</t>
    </r>
    <r>
      <rPr>
        <b/>
        <sz val="11"/>
        <color theme="1"/>
        <rFont val="Calibri"/>
        <family val="2"/>
        <scheme val="minor"/>
      </rPr>
      <t>)</t>
    </r>
  </si>
  <si>
    <t>Indian Ocean Species</t>
  </si>
  <si>
    <t>Chlorurus capistratoides</t>
  </si>
  <si>
    <t>Groups are based on sister species or clades in Choat et al. (2012) and Bonaldo et al. (2014)</t>
  </si>
  <si>
    <r>
      <t xml:space="preserve">Chlorurus gibbus </t>
    </r>
    <r>
      <rPr>
        <sz val="11"/>
        <color theme="1"/>
        <rFont val="Calibri"/>
        <family val="2"/>
        <scheme val="minor"/>
      </rPr>
      <t>and large parrotfish</t>
    </r>
  </si>
  <si>
    <r>
      <t xml:space="preserve">Chlorurus sordidus </t>
    </r>
    <r>
      <rPr>
        <sz val="11"/>
        <color theme="1"/>
        <rFont val="Calibri"/>
        <family val="2"/>
        <scheme val="minor"/>
      </rPr>
      <t>and small parrotfish</t>
    </r>
  </si>
  <si>
    <t>Cetoscarus ocellatus</t>
  </si>
  <si>
    <t>Leptoscarus vaigiensis</t>
  </si>
  <si>
    <t>Scarus russelii</t>
  </si>
  <si>
    <t>Juveniles</t>
  </si>
  <si>
    <t>5-10cm</t>
  </si>
  <si>
    <t>Biomass by species</t>
  </si>
  <si>
    <t>Density by species</t>
  </si>
  <si>
    <t>Scarus prasiognathos</t>
  </si>
  <si>
    <r>
      <t>Mean Site Biomass (kg transect</t>
    </r>
    <r>
      <rPr>
        <b/>
        <vertAlign val="superscript"/>
        <sz val="10"/>
        <rFont val="Calibri"/>
        <family val="2"/>
      </rPr>
      <t>-1</t>
    </r>
    <r>
      <rPr>
        <b/>
        <sz val="10"/>
        <rFont val="Calibri"/>
        <family val="2"/>
      </rPr>
      <t>)</t>
    </r>
  </si>
  <si>
    <r>
      <t>kg hectare</t>
    </r>
    <r>
      <rPr>
        <b/>
        <vertAlign val="superscript"/>
        <sz val="11"/>
        <rFont val="Calibri"/>
        <family val="2"/>
      </rPr>
      <t>-1</t>
    </r>
  </si>
  <si>
    <r>
      <t>Standard Deviation of Mean Site Biomass (kg transect</t>
    </r>
    <r>
      <rPr>
        <b/>
        <vertAlign val="superscript"/>
        <sz val="10"/>
        <rFont val="Calibri"/>
        <family val="2"/>
      </rPr>
      <t>-1</t>
    </r>
    <r>
      <rPr>
        <b/>
        <sz val="10"/>
        <rFont val="Calibri"/>
        <family val="2"/>
      </rPr>
      <t>)</t>
    </r>
  </si>
  <si>
    <r>
      <t>Mean Site Density (abundance transect</t>
    </r>
    <r>
      <rPr>
        <b/>
        <vertAlign val="superscript"/>
        <sz val="10"/>
        <rFont val="Calibri"/>
        <family val="2"/>
      </rPr>
      <t>-1</t>
    </r>
    <r>
      <rPr>
        <b/>
        <sz val="10"/>
        <rFont val="Calibri"/>
        <family val="2"/>
      </rPr>
      <t>)</t>
    </r>
  </si>
  <si>
    <r>
      <t>Standard Deviation of Mean Site Density (abundance transect</t>
    </r>
    <r>
      <rPr>
        <b/>
        <vertAlign val="superscript"/>
        <sz val="10"/>
        <rFont val="Calibri"/>
        <family val="2"/>
      </rPr>
      <t>-1</t>
    </r>
    <r>
      <rPr>
        <b/>
        <sz val="10"/>
        <rFont val="Calibri"/>
        <family val="2"/>
      </rPr>
      <t>)</t>
    </r>
  </si>
  <si>
    <r>
      <t>Mean Site Bioerosion (kg transect</t>
    </r>
    <r>
      <rPr>
        <b/>
        <vertAlign val="superscript"/>
        <sz val="10"/>
        <rFont val="Calibri"/>
        <family val="2"/>
      </rPr>
      <t>-1</t>
    </r>
    <r>
      <rPr>
        <b/>
        <sz val="10"/>
        <rFont val="Calibri"/>
        <family val="2"/>
      </rPr>
      <t xml:space="preserve"> yr</t>
    </r>
    <r>
      <rPr>
        <b/>
        <vertAlign val="superscript"/>
        <sz val="10"/>
        <rFont val="Calibri"/>
        <family val="2"/>
      </rPr>
      <t>-1</t>
    </r>
    <r>
      <rPr>
        <b/>
        <sz val="10"/>
        <rFont val="Calibri"/>
        <family val="2"/>
      </rPr>
      <t>)</t>
    </r>
  </si>
  <si>
    <r>
      <t>Standard Deviation of Mean Site Bioerosion (kg transect</t>
    </r>
    <r>
      <rPr>
        <b/>
        <vertAlign val="superscript"/>
        <sz val="10"/>
        <rFont val="Calibri"/>
        <family val="2"/>
      </rPr>
      <t>-1</t>
    </r>
    <r>
      <rPr>
        <b/>
        <sz val="10"/>
        <rFont val="Calibri"/>
        <family val="2"/>
      </rPr>
      <t xml:space="preserve"> yr</t>
    </r>
    <r>
      <rPr>
        <b/>
        <vertAlign val="superscript"/>
        <sz val="10"/>
        <rFont val="Calibri"/>
        <family val="2"/>
      </rPr>
      <t>-1</t>
    </r>
    <r>
      <rPr>
        <b/>
        <sz val="10"/>
        <rFont val="Calibri"/>
        <family val="2"/>
      </rPr>
      <t>)</t>
    </r>
  </si>
  <si>
    <t>Chlorurus perspicillatus</t>
  </si>
  <si>
    <t>Substitutes used (based on phylogeny in Choat et al. 2012, and known differences in size range and feeding behaviour)</t>
  </si>
  <si>
    <t xml:space="preserve">Site information can be added to this tab, data is added to the 'Data Entry' tab. The other tabs combine to calculate bioerosion rates, parrotfish density and biomass which are displayed in the 'Results' tab. </t>
  </si>
  <si>
    <r>
      <t xml:space="preserve">In the 'Data Entry' tab it is not necessary to enter "0" where no parrotfish were recorded, as blank cells are treated as 0. Light grey cells in the 'Data Entry' tab represent size classes that are above the max or common length reported at </t>
    </r>
    <r>
      <rPr>
        <i/>
        <sz val="11"/>
        <color theme="1"/>
        <rFont val="Calibri"/>
        <family val="2"/>
        <scheme val="minor"/>
      </rPr>
      <t>fishbase</t>
    </r>
    <r>
      <rPr>
        <sz val="11"/>
        <color theme="1"/>
        <rFont val="Calibri"/>
        <family val="2"/>
        <scheme val="minor"/>
      </rPr>
      <t>. In case larger individuals are observed these can still be added in the respective cells and density as well as biomass will calculate correctly. To correctly display total bioerosion in this case, erosion rates for larger size classes have to be added to the respective cells in the 'Equations' tab. Please note that no bioerosion is calculated for juvenile parrotfishes as their rates have been reported to be negligible.</t>
    </r>
  </si>
  <si>
    <t>Density by size class (abun/ha)</t>
  </si>
  <si>
    <t>(abundance/hectare)</t>
  </si>
  <si>
    <t>(kg/hectare)</t>
  </si>
  <si>
    <t>Biomass by size class (kg/ha)</t>
  </si>
  <si>
    <t>4.</t>
  </si>
  <si>
    <r>
      <t>Bioerosion by size class (kg/m</t>
    </r>
    <r>
      <rPr>
        <b/>
        <vertAlign val="superscript"/>
        <sz val="11"/>
        <rFont val="Calibri"/>
        <family val="2"/>
      </rPr>
      <t>2</t>
    </r>
    <r>
      <rPr>
        <b/>
        <sz val="11"/>
        <rFont val="Calibri"/>
        <family val="2"/>
      </rPr>
      <t>/yr)</t>
    </r>
  </si>
  <si>
    <r>
      <t>(kg m</t>
    </r>
    <r>
      <rPr>
        <b/>
        <vertAlign val="superscript"/>
        <sz val="11"/>
        <rFont val="Calibri"/>
        <family val="2"/>
      </rPr>
      <t xml:space="preserve">-2 </t>
    </r>
    <r>
      <rPr>
        <b/>
        <sz val="11"/>
        <rFont val="Calibri"/>
        <family val="2"/>
      </rPr>
      <t>yr</t>
    </r>
    <r>
      <rPr>
        <b/>
        <vertAlign val="superscript"/>
        <sz val="11"/>
        <rFont val="Calibri"/>
        <family val="2"/>
      </rPr>
      <t>-1)</t>
    </r>
  </si>
  <si>
    <r>
      <t xml:space="preserve">Length-weight relationships used for biomass estimations are averages over published data derived from </t>
    </r>
    <r>
      <rPr>
        <i/>
        <sz val="11"/>
        <color theme="1"/>
        <rFont val="Calibri"/>
        <family val="2"/>
        <scheme val="minor"/>
      </rPr>
      <t>fishbase.org</t>
    </r>
    <r>
      <rPr>
        <sz val="11"/>
        <color theme="1"/>
        <rFont val="Calibri"/>
        <family val="2"/>
        <scheme val="minor"/>
      </rPr>
      <t xml:space="preserve"> (Froese &amp; Pauly 2018) and weighted by the number of replicates and the goodness of fit in each study. </t>
    </r>
  </si>
  <si>
    <t>Leptoscarus viagiensis</t>
  </si>
  <si>
    <t>Cetoscarus bicolor</t>
  </si>
  <si>
    <r>
      <t xml:space="preserve">sister species to </t>
    </r>
    <r>
      <rPr>
        <i/>
        <sz val="11"/>
        <color theme="1"/>
        <rFont val="Calibri"/>
        <family val="2"/>
        <scheme val="minor"/>
      </rPr>
      <t>S. xanthopleura</t>
    </r>
    <r>
      <rPr>
        <sz val="11"/>
        <color theme="1"/>
        <rFont val="Calibri"/>
        <family val="2"/>
        <scheme val="minor"/>
      </rPr>
      <t xml:space="preserve">, larger size classes substituted with </t>
    </r>
    <r>
      <rPr>
        <i/>
        <sz val="11"/>
        <color theme="1"/>
        <rFont val="Calibri"/>
        <family val="2"/>
        <scheme val="minor"/>
      </rPr>
      <t>S. prasiognathos/S. falcipinnis</t>
    </r>
    <r>
      <rPr>
        <sz val="11"/>
        <color theme="1"/>
        <rFont val="Calibri"/>
        <family val="2"/>
        <scheme val="minor"/>
      </rPr>
      <t xml:space="preserve"> (similar size)</t>
    </r>
  </si>
  <si>
    <t>Scarus russellii</t>
  </si>
  <si>
    <t>Chlorurus sordidus/spilurus/bleekeri</t>
  </si>
  <si>
    <t>Chlorurus atrilunula/capistratoides/japanensis</t>
  </si>
  <si>
    <t>Hipposcarus harid/longiceps</t>
  </si>
  <si>
    <t>Scarus prasiognathos/falcipinnis</t>
  </si>
  <si>
    <t>Scarus niger/altipinnis</t>
  </si>
  <si>
    <t>Scarus tricolor/forsteni</t>
  </si>
  <si>
    <t>Scarus schlegeli/flavipectoralis/fuscopurpureus/russelii</t>
  </si>
  <si>
    <t>Scarus globiceps/rivulatus/chameleon/festivus</t>
  </si>
  <si>
    <t>Scarus scaber/oviceps/dimidiatus</t>
  </si>
  <si>
    <t>Scarus spinus/viridifucatus/xanthopleura</t>
  </si>
  <si>
    <t>Chlorurus perspicillatus/enneacanthus/frontalis</t>
  </si>
  <si>
    <t>For references and calculations see file 'IP Parrotfish erosion rates_database_v1.3' on the ReefBudget homepage</t>
  </si>
  <si>
    <t>Browser, no effect on erosion</t>
  </si>
  <si>
    <t>1</t>
  </si>
  <si>
    <t>2</t>
  </si>
  <si>
    <t>3</t>
  </si>
  <si>
    <t>4</t>
  </si>
  <si>
    <t>5</t>
  </si>
  <si>
    <t>6</t>
  </si>
  <si>
    <t>Reef Bul Thamah</t>
  </si>
  <si>
    <t>May 2018</t>
  </si>
  <si>
    <t>Hannah, Reem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</si>
</sst>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0"/>
    <numFmt numFmtId="167" formatCode="0.0"/>
  </numFmts>
  <fonts count="25" x14ac:knownFonts="1">
    <font>
      <sz val="11"/>
      <color theme="1"/>
      <name val="Calibri"/>
      <family val="2"/>
      <scheme val="minor"/>
    </font>
    <font>
      <b/>
      <sz val="11"/>
      <color theme="1"/>
      <name val="Calibri"/>
      <family val="2"/>
      <scheme val="minor"/>
    </font>
    <font>
      <b/>
      <sz val="16"/>
      <color indexed="8"/>
      <name val="Calibri"/>
      <family val="2"/>
    </font>
    <font>
      <b/>
      <sz val="11"/>
      <color indexed="8"/>
      <name val="Calibri"/>
      <family val="2"/>
    </font>
    <font>
      <sz val="11"/>
      <color indexed="8"/>
      <name val="Calibri"/>
      <family val="2"/>
    </font>
    <font>
      <b/>
      <vertAlign val="superscript"/>
      <sz val="11"/>
      <color indexed="8"/>
      <name val="Calibri"/>
      <family val="2"/>
    </font>
    <font>
      <sz val="10"/>
      <color indexed="8"/>
      <name val="Calibri"/>
      <family val="2"/>
    </font>
    <font>
      <sz val="9"/>
      <color theme="1"/>
      <name val="Calibri"/>
      <family val="2"/>
      <scheme val="minor"/>
    </font>
    <font>
      <i/>
      <sz val="9"/>
      <color theme="1"/>
      <name val="Calibri"/>
      <family val="2"/>
      <scheme val="minor"/>
    </font>
    <font>
      <i/>
      <sz val="11"/>
      <color indexed="8"/>
      <name val="Calibri"/>
      <family val="2"/>
    </font>
    <font>
      <b/>
      <sz val="14"/>
      <color indexed="8"/>
      <name val="Calibri"/>
      <family val="2"/>
    </font>
    <font>
      <b/>
      <vertAlign val="superscript"/>
      <sz val="14"/>
      <color indexed="8"/>
      <name val="Calibri"/>
      <family val="2"/>
    </font>
    <font>
      <b/>
      <i/>
      <sz val="11"/>
      <color indexed="8"/>
      <name val="Calibri"/>
      <family val="2"/>
    </font>
    <font>
      <b/>
      <vertAlign val="superscript"/>
      <sz val="11"/>
      <color theme="1"/>
      <name val="Calibri"/>
      <family val="2"/>
      <scheme val="minor"/>
    </font>
    <font>
      <sz val="11"/>
      <name val="Calibri"/>
      <family val="2"/>
    </font>
    <font>
      <sz val="11"/>
      <color rgb="FFFF0000"/>
      <name val="Calibri"/>
      <family val="2"/>
    </font>
    <font>
      <i/>
      <sz val="11"/>
      <color theme="1"/>
      <name val="Calibri"/>
      <family val="2"/>
      <scheme val="minor"/>
    </font>
    <font>
      <i/>
      <sz val="11"/>
      <name val="Calibri"/>
      <family val="2"/>
    </font>
    <font>
      <b/>
      <sz val="10"/>
      <name val="Calibri"/>
      <family val="2"/>
    </font>
    <font>
      <b/>
      <vertAlign val="superscript"/>
      <sz val="10"/>
      <name val="Calibri"/>
      <family val="2"/>
    </font>
    <font>
      <sz val="11"/>
      <name val="Calibri"/>
      <family val="2"/>
      <scheme val="minor"/>
    </font>
    <font>
      <sz val="10"/>
      <name val="Calibri"/>
      <family val="2"/>
    </font>
    <font>
      <b/>
      <sz val="11"/>
      <name val="Calibri"/>
      <family val="2"/>
    </font>
    <font>
      <b/>
      <sz val="11"/>
      <name val="Calibri"/>
      <family val="2"/>
      <scheme val="minor"/>
    </font>
    <font>
      <b/>
      <vertAlign val="superscript"/>
      <sz val="11"/>
      <name val="Calibri"/>
      <family val="2"/>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indexed="13"/>
        <bgColor indexed="64"/>
      </patternFill>
    </fill>
    <fill>
      <patternFill patternType="solid">
        <fgColor rgb="FFFFFF00"/>
        <bgColor indexed="64"/>
      </patternFill>
    </fill>
    <fill>
      <patternFill patternType="solid">
        <fgColor theme="0" tint="-0.14999847407452621"/>
        <bgColor indexed="64"/>
      </patternFill>
    </fill>
  </fills>
  <borders count="66">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right style="hair">
        <color indexed="64"/>
      </right>
      <top/>
      <bottom/>
      <diagonal/>
    </border>
    <border>
      <left style="thin">
        <color indexed="64"/>
      </left>
      <right/>
      <top/>
      <bottom style="medium">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style="hair">
        <color indexed="64"/>
      </left>
      <right/>
      <top style="medium">
        <color indexed="64"/>
      </top>
      <bottom/>
      <diagonal/>
    </border>
    <border>
      <left/>
      <right style="hair">
        <color indexed="64"/>
      </right>
      <top style="medium">
        <color indexed="64"/>
      </top>
      <bottom/>
      <diagonal/>
    </border>
    <border>
      <left/>
      <right style="thin">
        <color indexed="64"/>
      </right>
      <top/>
      <bottom style="medium">
        <color indexed="64"/>
      </bottom>
      <diagonal/>
    </border>
  </borders>
  <cellStyleXfs count="1">
    <xf numFmtId="0" fontId="0" fillId="0" borderId="0"/>
  </cellStyleXfs>
  <cellXfs count="534">
    <xf numFmtId="0" fontId="0" fillId="0" borderId="0" xfId="0"/>
    <xf numFmtId="0" fontId="0" fillId="2" borderId="0" xfId="0" applyFill="1" applyBorder="1" applyAlignment="1">
      <alignment horizontal="left" wrapText="1"/>
    </xf>
    <xf numFmtId="0" fontId="0" fillId="0" borderId="0" xfId="0" applyFill="1" applyAlignment="1">
      <alignment vertical="top"/>
    </xf>
    <xf numFmtId="0" fontId="0" fillId="0" borderId="0" xfId="0" applyFont="1"/>
    <xf numFmtId="0" fontId="0" fillId="2" borderId="11" xfId="0" applyFill="1" applyBorder="1"/>
    <xf numFmtId="0" fontId="0" fillId="2" borderId="13" xfId="0" applyFill="1" applyBorder="1"/>
    <xf numFmtId="0" fontId="3" fillId="3" borderId="14" xfId="0" applyFont="1" applyFill="1" applyBorder="1" applyAlignment="1">
      <alignment horizontal="center"/>
    </xf>
    <xf numFmtId="0" fontId="3" fillId="3" borderId="15" xfId="0" applyFont="1" applyFill="1" applyBorder="1" applyAlignment="1">
      <alignment horizontal="center"/>
    </xf>
    <xf numFmtId="0" fontId="3" fillId="3" borderId="16" xfId="0" applyFont="1" applyFill="1" applyBorder="1" applyAlignment="1">
      <alignment horizontal="center"/>
    </xf>
    <xf numFmtId="0" fontId="3" fillId="2" borderId="17" xfId="0" applyFont="1" applyFill="1" applyBorder="1"/>
    <xf numFmtId="49" fontId="4" fillId="0" borderId="14" xfId="0" applyNumberFormat="1" applyFont="1" applyFill="1" applyBorder="1" applyAlignment="1" applyProtection="1">
      <alignment horizontal="center"/>
      <protection locked="0"/>
    </xf>
    <xf numFmtId="49" fontId="4" fillId="0" borderId="15" xfId="0" applyNumberFormat="1" applyFont="1" applyFill="1" applyBorder="1" applyAlignment="1" applyProtection="1">
      <alignment horizontal="center"/>
      <protection locked="0"/>
    </xf>
    <xf numFmtId="49" fontId="4" fillId="0" borderId="16" xfId="0" applyNumberFormat="1" applyFont="1" applyFill="1" applyBorder="1" applyAlignment="1" applyProtection="1">
      <alignment horizontal="center"/>
      <protection locked="0"/>
    </xf>
    <xf numFmtId="14" fontId="4" fillId="0" borderId="14" xfId="0" applyNumberFormat="1" applyFont="1" applyFill="1" applyBorder="1" applyAlignment="1" applyProtection="1">
      <alignment horizontal="center"/>
      <protection locked="0"/>
    </xf>
    <xf numFmtId="14" fontId="4" fillId="0" borderId="15" xfId="0" applyNumberFormat="1" applyFont="1" applyFill="1" applyBorder="1" applyAlignment="1" applyProtection="1">
      <alignment horizontal="center"/>
      <protection locked="0"/>
    </xf>
    <xf numFmtId="14" fontId="4" fillId="0" borderId="16" xfId="0" applyNumberFormat="1" applyFont="1" applyFill="1" applyBorder="1" applyAlignment="1" applyProtection="1">
      <alignment horizontal="center"/>
      <protection locked="0"/>
    </xf>
    <xf numFmtId="0" fontId="0" fillId="0" borderId="18" xfId="0" applyFill="1" applyBorder="1" applyAlignment="1" applyProtection="1">
      <alignment horizontal="center"/>
      <protection locked="0"/>
    </xf>
    <xf numFmtId="0" fontId="3" fillId="2" borderId="13" xfId="0" applyFont="1" applyFill="1" applyBorder="1"/>
    <xf numFmtId="0" fontId="0" fillId="0" borderId="21" xfId="0" applyFill="1" applyBorder="1" applyAlignment="1" applyProtection="1">
      <alignment horizontal="center"/>
      <protection locked="0"/>
    </xf>
    <xf numFmtId="0" fontId="3" fillId="4" borderId="1" xfId="0" applyFont="1" applyFill="1" applyBorder="1"/>
    <xf numFmtId="0" fontId="0" fillId="2" borderId="0" xfId="0" applyFill="1" applyBorder="1"/>
    <xf numFmtId="0" fontId="0" fillId="2" borderId="7" xfId="0" applyFill="1" applyBorder="1"/>
    <xf numFmtId="0" fontId="7" fillId="3" borderId="0" xfId="0" applyFont="1" applyFill="1" applyBorder="1"/>
    <xf numFmtId="0" fontId="9" fillId="2" borderId="7" xfId="0" applyFont="1" applyFill="1" applyBorder="1" applyAlignment="1">
      <alignment horizontal="left"/>
    </xf>
    <xf numFmtId="0" fontId="3" fillId="3" borderId="19" xfId="0" applyFont="1" applyFill="1" applyBorder="1" applyAlignment="1">
      <alignment horizontal="center"/>
    </xf>
    <xf numFmtId="0" fontId="3" fillId="3" borderId="20" xfId="0" applyFont="1" applyFill="1" applyBorder="1" applyAlignment="1">
      <alignment horizontal="center"/>
    </xf>
    <xf numFmtId="0" fontId="0" fillId="0" borderId="0" xfId="0" applyFill="1"/>
    <xf numFmtId="0" fontId="9" fillId="2" borderId="7" xfId="0" applyFont="1" applyFill="1" applyBorder="1"/>
    <xf numFmtId="0" fontId="9" fillId="2" borderId="7" xfId="0" applyFont="1" applyFill="1" applyBorder="1" applyAlignment="1"/>
    <xf numFmtId="0" fontId="0" fillId="3" borderId="0" xfId="0" applyFill="1" applyBorder="1"/>
    <xf numFmtId="0" fontId="9" fillId="3" borderId="7" xfId="0" applyFont="1" applyFill="1" applyBorder="1"/>
    <xf numFmtId="0" fontId="0" fillId="3" borderId="8" xfId="0" applyFill="1" applyBorder="1"/>
    <xf numFmtId="0" fontId="1" fillId="3" borderId="39" xfId="0" applyFont="1" applyFill="1" applyBorder="1"/>
    <xf numFmtId="2" fontId="0" fillId="0" borderId="0" xfId="0" applyNumberFormat="1"/>
    <xf numFmtId="0" fontId="3" fillId="2" borderId="3" xfId="0" applyFont="1" applyFill="1" applyBorder="1" applyAlignment="1">
      <alignment vertical="center"/>
    </xf>
    <xf numFmtId="0" fontId="3" fillId="2" borderId="4" xfId="0" applyFont="1" applyFill="1" applyBorder="1" applyAlignment="1">
      <alignment vertical="center"/>
    </xf>
    <xf numFmtId="0" fontId="3" fillId="2" borderId="5" xfId="0" applyFont="1" applyFill="1" applyBorder="1" applyAlignment="1">
      <alignment vertical="center"/>
    </xf>
    <xf numFmtId="2" fontId="0" fillId="3" borderId="9" xfId="0" applyNumberFormat="1" applyFill="1" applyBorder="1" applyAlignment="1" applyProtection="1">
      <alignment vertical="center"/>
      <protection locked="0"/>
    </xf>
    <xf numFmtId="2" fontId="0" fillId="3" borderId="0" xfId="0" applyNumberFormat="1" applyFill="1" applyBorder="1" applyAlignment="1" applyProtection="1">
      <alignment vertical="center"/>
      <protection locked="0"/>
    </xf>
    <xf numFmtId="0" fontId="10" fillId="3" borderId="7" xfId="0" applyFont="1" applyFill="1" applyBorder="1" applyAlignment="1">
      <alignment horizontal="center"/>
    </xf>
    <xf numFmtId="0" fontId="0" fillId="3" borderId="0" xfId="0" applyFill="1"/>
    <xf numFmtId="0" fontId="12" fillId="2" borderId="40" xfId="0" applyFont="1" applyFill="1" applyBorder="1" applyAlignment="1">
      <alignment horizontal="left"/>
    </xf>
    <xf numFmtId="0" fontId="0" fillId="3" borderId="3" xfId="0" applyFill="1" applyBorder="1"/>
    <xf numFmtId="0" fontId="0" fillId="3" borderId="9" xfId="0" applyFill="1" applyBorder="1"/>
    <xf numFmtId="0" fontId="0" fillId="3" borderId="4" xfId="0" applyFill="1" applyBorder="1"/>
    <xf numFmtId="0" fontId="0" fillId="3" borderId="7" xfId="0" applyFill="1" applyBorder="1"/>
    <xf numFmtId="0" fontId="1" fillId="3" borderId="29" xfId="0" applyFont="1" applyFill="1" applyBorder="1"/>
    <xf numFmtId="0" fontId="1" fillId="3" borderId="30" xfId="0" applyFont="1" applyFill="1" applyBorder="1"/>
    <xf numFmtId="0" fontId="1" fillId="3" borderId="35" xfId="0" applyFont="1" applyFill="1" applyBorder="1"/>
    <xf numFmtId="0" fontId="1" fillId="3" borderId="15" xfId="0" applyFont="1" applyFill="1" applyBorder="1"/>
    <xf numFmtId="0" fontId="1" fillId="3" borderId="16" xfId="0" applyFont="1" applyFill="1" applyBorder="1"/>
    <xf numFmtId="0" fontId="1" fillId="3" borderId="11" xfId="0" applyFont="1" applyFill="1" applyBorder="1"/>
    <xf numFmtId="0" fontId="1" fillId="3" borderId="17" xfId="0" applyFont="1" applyFill="1" applyBorder="1"/>
    <xf numFmtId="0" fontId="1" fillId="3" borderId="13" xfId="0" applyFont="1" applyFill="1" applyBorder="1"/>
    <xf numFmtId="0" fontId="0" fillId="3" borderId="19" xfId="0" applyFill="1" applyBorder="1" applyAlignment="1">
      <alignment horizontal="center"/>
    </xf>
    <xf numFmtId="0" fontId="1" fillId="3" borderId="20" xfId="0" applyFont="1" applyFill="1" applyBorder="1" applyAlignment="1">
      <alignment horizontal="center" wrapText="1"/>
    </xf>
    <xf numFmtId="0" fontId="12" fillId="2" borderId="44" xfId="0" applyFont="1" applyFill="1" applyBorder="1" applyAlignment="1">
      <alignment horizontal="left"/>
    </xf>
    <xf numFmtId="0" fontId="12" fillId="2" borderId="49" xfId="0" applyFont="1" applyFill="1" applyBorder="1" applyAlignment="1">
      <alignment horizontal="left"/>
    </xf>
    <xf numFmtId="0" fontId="0" fillId="3" borderId="5" xfId="0" applyFill="1" applyBorder="1"/>
    <xf numFmtId="0" fontId="3" fillId="3" borderId="8" xfId="0" applyFont="1" applyFill="1" applyBorder="1" applyAlignment="1"/>
    <xf numFmtId="0" fontId="0" fillId="3" borderId="6" xfId="0" applyFill="1" applyBorder="1"/>
    <xf numFmtId="2" fontId="0" fillId="3" borderId="0" xfId="0" applyNumberFormat="1" applyFill="1" applyBorder="1"/>
    <xf numFmtId="0" fontId="10" fillId="3" borderId="40" xfId="0" applyFont="1" applyFill="1" applyBorder="1" applyAlignment="1">
      <alignment horizontal="center"/>
    </xf>
    <xf numFmtId="164" fontId="0" fillId="5" borderId="47" xfId="0" applyNumberFormat="1" applyFill="1" applyBorder="1"/>
    <xf numFmtId="164" fontId="1" fillId="5" borderId="48" xfId="0" applyNumberFormat="1" applyFont="1" applyFill="1" applyBorder="1"/>
    <xf numFmtId="164" fontId="1" fillId="5" borderId="45" xfId="0" applyNumberFormat="1" applyFont="1" applyFill="1" applyBorder="1"/>
    <xf numFmtId="164" fontId="0" fillId="5" borderId="46" xfId="0" applyNumberFormat="1" applyFont="1" applyFill="1" applyBorder="1"/>
    <xf numFmtId="164" fontId="1" fillId="5" borderId="47" xfId="0" applyNumberFormat="1" applyFont="1" applyFill="1" applyBorder="1"/>
    <xf numFmtId="164" fontId="0" fillId="5" borderId="48" xfId="0" applyNumberFormat="1" applyFont="1" applyFill="1" applyBorder="1"/>
    <xf numFmtId="164" fontId="1" fillId="5" borderId="50" xfId="0" applyNumberFormat="1" applyFont="1" applyFill="1" applyBorder="1"/>
    <xf numFmtId="164" fontId="0" fillId="5" borderId="51" xfId="0" applyNumberFormat="1" applyFont="1" applyFill="1" applyBorder="1"/>
    <xf numFmtId="164" fontId="0" fillId="5" borderId="26" xfId="0" applyNumberFormat="1" applyFill="1" applyBorder="1"/>
    <xf numFmtId="164" fontId="1" fillId="5" borderId="46" xfId="0" applyNumberFormat="1" applyFont="1" applyFill="1" applyBorder="1"/>
    <xf numFmtId="164" fontId="1" fillId="5" borderId="51" xfId="0" applyNumberFormat="1" applyFont="1" applyFill="1" applyBorder="1"/>
    <xf numFmtId="164" fontId="0" fillId="5" borderId="52" xfId="0" applyNumberFormat="1" applyFill="1" applyBorder="1"/>
    <xf numFmtId="164" fontId="0" fillId="5" borderId="40" xfId="0" applyNumberFormat="1" applyFill="1" applyBorder="1"/>
    <xf numFmtId="164" fontId="0" fillId="5" borderId="48" xfId="0" applyNumberFormat="1" applyFill="1" applyBorder="1"/>
    <xf numFmtId="164" fontId="0" fillId="5" borderId="49" xfId="0" applyNumberFormat="1" applyFill="1" applyBorder="1"/>
    <xf numFmtId="164" fontId="0" fillId="5" borderId="50" xfId="0" applyNumberFormat="1" applyFill="1" applyBorder="1"/>
    <xf numFmtId="164" fontId="0" fillId="5" borderId="51" xfId="0" applyNumberFormat="1" applyFill="1" applyBorder="1"/>
    <xf numFmtId="0" fontId="0" fillId="3" borderId="10" xfId="0" applyFill="1" applyBorder="1"/>
    <xf numFmtId="0" fontId="1" fillId="3" borderId="1" xfId="0" applyFont="1" applyFill="1" applyBorder="1"/>
    <xf numFmtId="0" fontId="0" fillId="3" borderId="12" xfId="0" applyFill="1" applyBorder="1"/>
    <xf numFmtId="0" fontId="0" fillId="5" borderId="24" xfId="0" applyFill="1" applyBorder="1"/>
    <xf numFmtId="164" fontId="1" fillId="5" borderId="53" xfId="0" applyNumberFormat="1" applyFont="1" applyFill="1" applyBorder="1"/>
    <xf numFmtId="164" fontId="1" fillId="5" borderId="38" xfId="0" applyNumberFormat="1" applyFont="1" applyFill="1" applyBorder="1"/>
    <xf numFmtId="164" fontId="1" fillId="5" borderId="52" xfId="0" applyNumberFormat="1" applyFont="1" applyFill="1" applyBorder="1"/>
    <xf numFmtId="164" fontId="1" fillId="5" borderId="40" xfId="0" applyNumberFormat="1" applyFont="1" applyFill="1" applyBorder="1"/>
    <xf numFmtId="0" fontId="4" fillId="0" borderId="0" xfId="0" applyFont="1" applyFill="1" applyBorder="1" applyAlignment="1">
      <alignment horizontal="center"/>
    </xf>
    <xf numFmtId="0" fontId="0" fillId="0" borderId="0" xfId="0" applyFill="1" applyBorder="1" applyAlignment="1">
      <alignment horizontal="center"/>
    </xf>
    <xf numFmtId="0" fontId="7" fillId="3" borderId="57" xfId="0" applyFont="1" applyFill="1" applyBorder="1"/>
    <xf numFmtId="0" fontId="0" fillId="3" borderId="57" xfId="0" applyFill="1" applyBorder="1"/>
    <xf numFmtId="0" fontId="7" fillId="3" borderId="9" xfId="0" applyFont="1" applyFill="1" applyBorder="1"/>
    <xf numFmtId="0" fontId="7" fillId="3" borderId="8" xfId="0" applyFont="1" applyFill="1" applyBorder="1"/>
    <xf numFmtId="0" fontId="0" fillId="0" borderId="56" xfId="0" applyFill="1" applyBorder="1" applyAlignment="1" applyProtection="1">
      <alignment horizontal="center"/>
      <protection locked="0"/>
    </xf>
    <xf numFmtId="0" fontId="0" fillId="0" borderId="55" xfId="0" applyFill="1" applyBorder="1" applyAlignment="1" applyProtection="1">
      <alignment horizontal="center"/>
      <protection locked="0"/>
    </xf>
    <xf numFmtId="2" fontId="0" fillId="0" borderId="0" xfId="0" applyNumberFormat="1" applyFill="1" applyBorder="1" applyAlignment="1">
      <alignment horizontal="center"/>
    </xf>
    <xf numFmtId="2" fontId="4" fillId="0" borderId="0" xfId="0" applyNumberFormat="1" applyFont="1" applyFill="1" applyBorder="1" applyAlignment="1">
      <alignment horizontal="center"/>
    </xf>
    <xf numFmtId="2" fontId="14" fillId="0" borderId="0" xfId="0" applyNumberFormat="1" applyFont="1" applyFill="1" applyBorder="1" applyAlignment="1">
      <alignment horizontal="center"/>
    </xf>
    <xf numFmtId="2" fontId="15" fillId="0" borderId="0" xfId="0" applyNumberFormat="1" applyFont="1" applyFill="1" applyBorder="1" applyAlignment="1">
      <alignment horizontal="center"/>
    </xf>
    <xf numFmtId="2" fontId="0" fillId="6" borderId="0" xfId="0" applyNumberFormat="1" applyFill="1" applyBorder="1"/>
    <xf numFmtId="0" fontId="1" fillId="3" borderId="0" xfId="0" applyFont="1" applyFill="1" applyBorder="1"/>
    <xf numFmtId="0" fontId="3" fillId="3" borderId="0" xfId="0" applyFont="1" applyFill="1" applyBorder="1"/>
    <xf numFmtId="2" fontId="0" fillId="3" borderId="0" xfId="0" applyNumberFormat="1" applyFont="1" applyFill="1" applyBorder="1" applyAlignment="1">
      <alignment horizontal="center"/>
    </xf>
    <xf numFmtId="0" fontId="6" fillId="3" borderId="44" xfId="0" applyFont="1" applyFill="1" applyBorder="1"/>
    <xf numFmtId="0" fontId="1" fillId="3" borderId="0" xfId="0" applyFont="1" applyFill="1" applyBorder="1" applyAlignment="1"/>
    <xf numFmtId="0" fontId="0" fillId="0" borderId="0" xfId="0" applyFont="1" applyFill="1" applyBorder="1" applyAlignment="1">
      <alignment horizontal="center"/>
    </xf>
    <xf numFmtId="0" fontId="3" fillId="3" borderId="0" xfId="0" applyFont="1" applyFill="1" applyBorder="1" applyAlignment="1">
      <alignment horizontal="center"/>
    </xf>
    <xf numFmtId="49" fontId="3" fillId="3" borderId="0" xfId="0" applyNumberFormat="1" applyFont="1" applyFill="1" applyBorder="1" applyAlignment="1">
      <alignment horizontal="center"/>
    </xf>
    <xf numFmtId="2" fontId="0" fillId="3" borderId="0" xfId="0" applyNumberFormat="1" applyFill="1" applyBorder="1" applyAlignment="1">
      <alignment horizontal="center"/>
    </xf>
    <xf numFmtId="0" fontId="4" fillId="3" borderId="0" xfId="0" applyFont="1" applyFill="1" applyBorder="1" applyAlignment="1">
      <alignment horizontal="center"/>
    </xf>
    <xf numFmtId="2" fontId="4" fillId="3" borderId="0" xfId="0" applyNumberFormat="1" applyFont="1" applyFill="1" applyBorder="1" applyAlignment="1">
      <alignment horizontal="center"/>
    </xf>
    <xf numFmtId="0" fontId="0" fillId="3" borderId="0" xfId="0" applyFill="1" applyBorder="1" applyAlignment="1">
      <alignment horizontal="center"/>
    </xf>
    <xf numFmtId="0" fontId="0" fillId="3" borderId="0" xfId="0" applyFont="1" applyFill="1" applyBorder="1" applyAlignment="1">
      <alignment horizontal="center"/>
    </xf>
    <xf numFmtId="2" fontId="0" fillId="6" borderId="8" xfId="0" applyNumberFormat="1" applyFill="1" applyBorder="1"/>
    <xf numFmtId="2" fontId="0" fillId="6" borderId="10" xfId="0" applyNumberFormat="1" applyFill="1" applyBorder="1"/>
    <xf numFmtId="2" fontId="0" fillId="6" borderId="6" xfId="0" applyNumberFormat="1" applyFill="1" applyBorder="1"/>
    <xf numFmtId="0" fontId="16" fillId="3" borderId="31" xfId="0" applyFont="1" applyFill="1" applyBorder="1"/>
    <xf numFmtId="0" fontId="16" fillId="3" borderId="7" xfId="0" applyFont="1" applyFill="1" applyBorder="1"/>
    <xf numFmtId="0" fontId="16" fillId="3" borderId="29" xfId="0" applyFont="1" applyFill="1" applyBorder="1"/>
    <xf numFmtId="0" fontId="16" fillId="3" borderId="5" xfId="0" applyFont="1" applyFill="1" applyBorder="1"/>
    <xf numFmtId="0" fontId="16" fillId="3" borderId="32" xfId="0" applyFont="1" applyFill="1" applyBorder="1"/>
    <xf numFmtId="0" fontId="16" fillId="3" borderId="0" xfId="0" applyFont="1" applyFill="1" applyBorder="1"/>
    <xf numFmtId="165" fontId="0" fillId="6" borderId="0" xfId="0" applyNumberFormat="1" applyFill="1" applyBorder="1"/>
    <xf numFmtId="165" fontId="0" fillId="6" borderId="10" xfId="0" applyNumberFormat="1" applyFill="1" applyBorder="1"/>
    <xf numFmtId="0" fontId="7" fillId="3" borderId="63" xfId="0" applyFont="1" applyFill="1" applyBorder="1"/>
    <xf numFmtId="0" fontId="7" fillId="3" borderId="64" xfId="0" applyFont="1" applyFill="1" applyBorder="1"/>
    <xf numFmtId="0" fontId="7" fillId="3" borderId="4" xfId="0" applyFont="1" applyFill="1" applyBorder="1"/>
    <xf numFmtId="0" fontId="1" fillId="3" borderId="7" xfId="0" applyFont="1" applyFill="1" applyBorder="1"/>
    <xf numFmtId="0" fontId="3" fillId="0" borderId="0" xfId="0" applyFont="1" applyFill="1" applyBorder="1" applyAlignment="1">
      <alignment horizontal="center"/>
    </xf>
    <xf numFmtId="0" fontId="3" fillId="0" borderId="0" xfId="0" applyFont="1" applyFill="1" applyBorder="1"/>
    <xf numFmtId="49" fontId="3" fillId="0" borderId="0" xfId="0" applyNumberFormat="1" applyFont="1" applyFill="1" applyBorder="1" applyAlignment="1">
      <alignment horizontal="center"/>
    </xf>
    <xf numFmtId="2" fontId="0" fillId="0" borderId="0" xfId="0" applyNumberFormat="1" applyFont="1" applyFill="1" applyBorder="1" applyAlignment="1">
      <alignment horizontal="center"/>
    </xf>
    <xf numFmtId="0" fontId="3" fillId="3" borderId="8" xfId="0" applyFont="1" applyFill="1" applyBorder="1" applyAlignment="1">
      <alignment horizontal="center"/>
    </xf>
    <xf numFmtId="0" fontId="4" fillId="3" borderId="8" xfId="0" applyFont="1" applyFill="1" applyBorder="1" applyAlignment="1">
      <alignment horizontal="center"/>
    </xf>
    <xf numFmtId="0" fontId="0" fillId="3" borderId="8" xfId="0" applyFill="1" applyBorder="1" applyAlignment="1">
      <alignment horizontal="center"/>
    </xf>
    <xf numFmtId="0" fontId="0" fillId="3" borderId="8" xfId="0" applyFont="1" applyFill="1" applyBorder="1" applyAlignment="1">
      <alignment horizontal="center"/>
    </xf>
    <xf numFmtId="0" fontId="16" fillId="3" borderId="10" xfId="0" applyFont="1" applyFill="1" applyBorder="1"/>
    <xf numFmtId="0" fontId="3" fillId="3" borderId="30" xfId="0" applyFont="1" applyFill="1" applyBorder="1" applyAlignment="1">
      <alignment horizontal="center"/>
    </xf>
    <xf numFmtId="0" fontId="3" fillId="3" borderId="35" xfId="0" applyFont="1" applyFill="1" applyBorder="1" applyAlignment="1">
      <alignment horizontal="center"/>
    </xf>
    <xf numFmtId="0" fontId="3" fillId="3" borderId="59" xfId="0" applyFont="1" applyFill="1" applyBorder="1" applyAlignment="1">
      <alignment horizontal="center"/>
    </xf>
    <xf numFmtId="0" fontId="3" fillId="3" borderId="33" xfId="0" applyFont="1" applyFill="1" applyBorder="1" applyAlignment="1">
      <alignment horizontal="center"/>
    </xf>
    <xf numFmtId="0" fontId="3" fillId="3" borderId="18" xfId="0" applyFont="1" applyFill="1" applyBorder="1" applyAlignment="1">
      <alignment horizontal="center"/>
    </xf>
    <xf numFmtId="0" fontId="3" fillId="5" borderId="22" xfId="0" applyFont="1" applyFill="1" applyBorder="1" applyAlignment="1">
      <alignment horizontal="center"/>
    </xf>
    <xf numFmtId="0" fontId="3" fillId="5" borderId="23" xfId="0" applyFont="1" applyFill="1" applyBorder="1" applyAlignment="1">
      <alignment horizontal="center"/>
    </xf>
    <xf numFmtId="0" fontId="3" fillId="5" borderId="24" xfId="0" applyFont="1" applyFill="1" applyBorder="1" applyAlignment="1">
      <alignment horizontal="center"/>
    </xf>
    <xf numFmtId="0" fontId="17" fillId="2" borderId="7" xfId="0" applyFont="1" applyFill="1" applyBorder="1" applyAlignment="1">
      <alignment horizontal="left"/>
    </xf>
    <xf numFmtId="165" fontId="0" fillId="5" borderId="0" xfId="0" applyNumberFormat="1" applyFill="1" applyBorder="1"/>
    <xf numFmtId="165" fontId="0" fillId="5" borderId="8" xfId="0" applyNumberFormat="1" applyFill="1" applyBorder="1"/>
    <xf numFmtId="0" fontId="8" fillId="3" borderId="44" xfId="0" applyFont="1" applyFill="1" applyBorder="1"/>
    <xf numFmtId="2" fontId="0" fillId="5" borderId="43" xfId="0" applyNumberFormat="1" applyFill="1" applyBorder="1"/>
    <xf numFmtId="2" fontId="0" fillId="5" borderId="32" xfId="0" applyNumberFormat="1" applyFill="1" applyBorder="1"/>
    <xf numFmtId="2" fontId="0" fillId="5" borderId="55" xfId="0" applyNumberFormat="1" applyFill="1" applyBorder="1"/>
    <xf numFmtId="2" fontId="0" fillId="5" borderId="25" xfId="0" applyNumberFormat="1" applyFill="1" applyBorder="1"/>
    <xf numFmtId="2" fontId="0" fillId="5" borderId="0" xfId="0" applyNumberFormat="1" applyFill="1" applyBorder="1"/>
    <xf numFmtId="2" fontId="0" fillId="5" borderId="8" xfId="0" applyNumberFormat="1" applyFill="1" applyBorder="1"/>
    <xf numFmtId="2" fontId="0" fillId="5" borderId="34" xfId="0" applyNumberFormat="1" applyFill="1" applyBorder="1"/>
    <xf numFmtId="2" fontId="0" fillId="5" borderId="30" xfId="0" applyNumberFormat="1" applyFill="1" applyBorder="1"/>
    <xf numFmtId="2" fontId="0" fillId="5" borderId="35" xfId="0" applyNumberFormat="1" applyFill="1" applyBorder="1"/>
    <xf numFmtId="2" fontId="0" fillId="5" borderId="58" xfId="0" applyNumberFormat="1" applyFill="1" applyBorder="1"/>
    <xf numFmtId="2" fontId="0" fillId="5" borderId="10" xfId="0" applyNumberFormat="1" applyFill="1" applyBorder="1"/>
    <xf numFmtId="165" fontId="0" fillId="5" borderId="32" xfId="0" applyNumberFormat="1" applyFill="1" applyBorder="1"/>
    <xf numFmtId="165" fontId="0" fillId="5" borderId="55" xfId="0" applyNumberFormat="1" applyFill="1" applyBorder="1"/>
    <xf numFmtId="165" fontId="0" fillId="6" borderId="8" xfId="0" applyNumberFormat="1" applyFill="1" applyBorder="1"/>
    <xf numFmtId="165" fontId="0" fillId="5" borderId="30" xfId="0" applyNumberFormat="1" applyFill="1" applyBorder="1"/>
    <xf numFmtId="165" fontId="0" fillId="5" borderId="35" xfId="0" applyNumberFormat="1" applyFill="1" applyBorder="1"/>
    <xf numFmtId="165" fontId="0" fillId="5" borderId="10" xfId="0" applyNumberFormat="1" applyFill="1" applyBorder="1"/>
    <xf numFmtId="165" fontId="0" fillId="6" borderId="6" xfId="0" applyNumberFormat="1" applyFill="1" applyBorder="1"/>
    <xf numFmtId="164" fontId="18" fillId="0" borderId="5" xfId="0" applyNumberFormat="1" applyFont="1" applyFill="1" applyBorder="1" applyAlignment="1">
      <alignment horizontal="center"/>
    </xf>
    <xf numFmtId="164" fontId="18" fillId="0" borderId="0" xfId="0" applyNumberFormat="1" applyFont="1" applyFill="1" applyBorder="1" applyAlignment="1">
      <alignment horizontal="center"/>
    </xf>
    <xf numFmtId="0" fontId="20" fillId="0" borderId="0" xfId="0" applyFont="1"/>
    <xf numFmtId="0" fontId="21" fillId="3" borderId="40" xfId="0" applyFont="1" applyFill="1" applyBorder="1"/>
    <xf numFmtId="0" fontId="22" fillId="3" borderId="19" xfId="0" applyFont="1" applyFill="1" applyBorder="1" applyAlignment="1">
      <alignment horizontal="center"/>
    </xf>
    <xf numFmtId="164" fontId="22" fillId="3" borderId="11" xfId="0" applyNumberFormat="1" applyFont="1" applyFill="1" applyBorder="1" applyAlignment="1">
      <alignment horizontal="center"/>
    </xf>
    <xf numFmtId="164" fontId="22" fillId="0" borderId="0" xfId="0" applyNumberFormat="1" applyFont="1" applyFill="1" applyBorder="1" applyAlignment="1">
      <alignment horizontal="center"/>
    </xf>
    <xf numFmtId="164" fontId="21" fillId="3" borderId="40" xfId="0" applyNumberFormat="1" applyFont="1" applyFill="1" applyBorder="1" applyAlignment="1">
      <alignment horizontal="left"/>
    </xf>
    <xf numFmtId="164" fontId="22" fillId="3" borderId="14" xfId="0" applyNumberFormat="1" applyFont="1" applyFill="1" applyBorder="1" applyAlignment="1">
      <alignment horizontal="center"/>
    </xf>
    <xf numFmtId="0" fontId="23" fillId="3" borderId="39" xfId="0" applyFont="1" applyFill="1" applyBorder="1"/>
    <xf numFmtId="0" fontId="22" fillId="3" borderId="20" xfId="0" applyFont="1" applyFill="1" applyBorder="1" applyAlignment="1">
      <alignment horizontal="center"/>
    </xf>
    <xf numFmtId="164" fontId="22" fillId="3" borderId="42" xfId="0" applyNumberFormat="1" applyFont="1" applyFill="1" applyBorder="1" applyAlignment="1">
      <alignment horizontal="center"/>
    </xf>
    <xf numFmtId="164" fontId="23" fillId="3" borderId="39" xfId="0" applyNumberFormat="1" applyFont="1" applyFill="1" applyBorder="1" applyAlignment="1">
      <alignment horizontal="left"/>
    </xf>
    <xf numFmtId="164" fontId="22" fillId="3" borderId="18" xfId="0" applyNumberFormat="1" applyFont="1" applyFill="1" applyBorder="1" applyAlignment="1">
      <alignment horizontal="center"/>
    </xf>
    <xf numFmtId="164" fontId="22" fillId="3" borderId="19" xfId="0" applyNumberFormat="1" applyFont="1" applyFill="1" applyBorder="1" applyAlignment="1">
      <alignment horizontal="center"/>
    </xf>
    <xf numFmtId="164" fontId="22" fillId="3" borderId="20" xfId="0" applyNumberFormat="1" applyFont="1" applyFill="1" applyBorder="1" applyAlignment="1">
      <alignment horizontal="center"/>
    </xf>
    <xf numFmtId="0" fontId="17" fillId="2" borderId="7" xfId="0" applyFont="1" applyFill="1" applyBorder="1"/>
    <xf numFmtId="164" fontId="20" fillId="5" borderId="25" xfId="0" applyNumberFormat="1" applyFont="1" applyFill="1" applyBorder="1"/>
    <xf numFmtId="164" fontId="20" fillId="5" borderId="0" xfId="0" applyNumberFormat="1" applyFont="1" applyFill="1" applyBorder="1"/>
    <xf numFmtId="164" fontId="20" fillId="5" borderId="26" xfId="0" applyNumberFormat="1" applyFont="1" applyFill="1" applyBorder="1"/>
    <xf numFmtId="164" fontId="20" fillId="5" borderId="8" xfId="0" applyNumberFormat="1" applyFont="1" applyFill="1" applyBorder="1"/>
    <xf numFmtId="164" fontId="23" fillId="5" borderId="17" xfId="0" applyNumberFormat="1" applyFont="1" applyFill="1" applyBorder="1" applyAlignment="1">
      <alignment horizontal="center"/>
    </xf>
    <xf numFmtId="164" fontId="20" fillId="0" borderId="0" xfId="0" applyNumberFormat="1" applyFont="1" applyFill="1" applyBorder="1" applyAlignment="1">
      <alignment horizontal="center"/>
    </xf>
    <xf numFmtId="164" fontId="20" fillId="3" borderId="26" xfId="0" applyNumberFormat="1" applyFont="1" applyFill="1" applyBorder="1"/>
    <xf numFmtId="164" fontId="20" fillId="3" borderId="0" xfId="0" applyNumberFormat="1" applyFont="1" applyFill="1" applyBorder="1"/>
    <xf numFmtId="164" fontId="20" fillId="3" borderId="8" xfId="0" applyNumberFormat="1" applyFont="1" applyFill="1" applyBorder="1"/>
    <xf numFmtId="0" fontId="17" fillId="3" borderId="7" xfId="0" applyFont="1" applyFill="1" applyBorder="1"/>
    <xf numFmtId="0" fontId="17" fillId="2" borderId="7" xfId="0" applyFont="1" applyFill="1" applyBorder="1" applyAlignment="1"/>
    <xf numFmtId="0" fontId="17" fillId="3" borderId="7" xfId="0" applyFont="1" applyFill="1" applyBorder="1" applyAlignment="1"/>
    <xf numFmtId="0" fontId="17" fillId="3" borderId="7" xfId="0" applyFont="1" applyFill="1" applyBorder="1" applyAlignment="1">
      <alignment horizontal="left"/>
    </xf>
    <xf numFmtId="0" fontId="20" fillId="2" borderId="7" xfId="0" applyFont="1" applyFill="1" applyBorder="1"/>
    <xf numFmtId="0" fontId="22" fillId="4" borderId="1" xfId="0" applyFont="1" applyFill="1" applyBorder="1"/>
    <xf numFmtId="164" fontId="22" fillId="4" borderId="12" xfId="0" applyNumberFormat="1" applyFont="1" applyFill="1" applyBorder="1" applyAlignment="1">
      <alignment horizontal="center"/>
    </xf>
    <xf numFmtId="164" fontId="22" fillId="4" borderId="28" xfId="0" applyNumberFormat="1" applyFont="1" applyFill="1" applyBorder="1" applyAlignment="1">
      <alignment horizontal="center"/>
    </xf>
    <xf numFmtId="164" fontId="22" fillId="4" borderId="27" xfId="0" applyNumberFormat="1" applyFont="1" applyFill="1" applyBorder="1" applyAlignment="1">
      <alignment horizontal="center"/>
    </xf>
    <xf numFmtId="164" fontId="22" fillId="4" borderId="2" xfId="0" applyNumberFormat="1" applyFont="1" applyFill="1" applyBorder="1" applyAlignment="1">
      <alignment horizontal="center"/>
    </xf>
    <xf numFmtId="164" fontId="22" fillId="5" borderId="41" xfId="0" applyNumberFormat="1" applyFont="1" applyFill="1" applyBorder="1" applyAlignment="1">
      <alignment horizontal="center"/>
    </xf>
    <xf numFmtId="0" fontId="20" fillId="0" borderId="0" xfId="0" applyFont="1" applyBorder="1"/>
    <xf numFmtId="164" fontId="20" fillId="0" borderId="0" xfId="0" applyNumberFormat="1" applyFont="1" applyFill="1" applyBorder="1" applyAlignment="1">
      <alignment horizontal="left"/>
    </xf>
    <xf numFmtId="164" fontId="23" fillId="5" borderId="8" xfId="0" applyNumberFormat="1" applyFont="1" applyFill="1" applyBorder="1" applyAlignment="1">
      <alignment horizontal="center"/>
    </xf>
    <xf numFmtId="164" fontId="18" fillId="0" borderId="0" xfId="0" applyNumberFormat="1" applyFont="1" applyFill="1" applyBorder="1" applyAlignment="1">
      <alignment horizontal="left"/>
    </xf>
    <xf numFmtId="164" fontId="22" fillId="0" borderId="0" xfId="0" applyNumberFormat="1" applyFont="1" applyFill="1" applyBorder="1" applyAlignment="1">
      <alignment horizontal="left"/>
    </xf>
    <xf numFmtId="164" fontId="22" fillId="4" borderId="23" xfId="0" applyNumberFormat="1" applyFont="1" applyFill="1" applyBorder="1" applyAlignment="1">
      <alignment horizontal="center"/>
    </xf>
    <xf numFmtId="0" fontId="22" fillId="4" borderId="22" xfId="0" applyFont="1" applyFill="1" applyBorder="1"/>
    <xf numFmtId="164" fontId="20" fillId="0" borderId="0" xfId="0" applyNumberFormat="1" applyFont="1" applyAlignment="1">
      <alignment horizontal="center"/>
    </xf>
    <xf numFmtId="0" fontId="0" fillId="2" borderId="0" xfId="0" applyFill="1" applyBorder="1" applyAlignment="1">
      <alignment horizontal="left" vertical="top" wrapText="1"/>
    </xf>
    <xf numFmtId="2" fontId="0" fillId="6" borderId="26" xfId="0" applyNumberFormat="1" applyFill="1" applyBorder="1"/>
    <xf numFmtId="2" fontId="0" fillId="6" borderId="65" xfId="0" applyNumberFormat="1" applyFill="1" applyBorder="1"/>
    <xf numFmtId="2" fontId="0" fillId="5" borderId="26" xfId="0" applyNumberFormat="1" applyFill="1" applyBorder="1"/>
    <xf numFmtId="1" fontId="20" fillId="5" borderId="52" xfId="0" applyNumberFormat="1" applyFont="1" applyFill="1" applyBorder="1"/>
    <xf numFmtId="1" fontId="20" fillId="5" borderId="0" xfId="0" applyNumberFormat="1" applyFont="1" applyFill="1" applyBorder="1"/>
    <xf numFmtId="1" fontId="20" fillId="5" borderId="26" xfId="0" applyNumberFormat="1" applyFont="1" applyFill="1" applyBorder="1"/>
    <xf numFmtId="1" fontId="20" fillId="5" borderId="8" xfId="0" applyNumberFormat="1" applyFont="1" applyFill="1" applyBorder="1"/>
    <xf numFmtId="1" fontId="20" fillId="5" borderId="47" xfId="0" applyNumberFormat="1" applyFont="1" applyFill="1" applyBorder="1"/>
    <xf numFmtId="1" fontId="20" fillId="6" borderId="26" xfId="0" applyNumberFormat="1" applyFont="1" applyFill="1" applyBorder="1"/>
    <xf numFmtId="1" fontId="20" fillId="6" borderId="0" xfId="0" applyNumberFormat="1" applyFont="1" applyFill="1" applyBorder="1"/>
    <xf numFmtId="1" fontId="20" fillId="6" borderId="8" xfId="0" applyNumberFormat="1" applyFont="1" applyFill="1" applyBorder="1"/>
    <xf numFmtId="1" fontId="20" fillId="5" borderId="25" xfId="0" applyNumberFormat="1" applyFont="1" applyFill="1" applyBorder="1"/>
    <xf numFmtId="1" fontId="20" fillId="3" borderId="47" xfId="0" applyNumberFormat="1" applyFont="1" applyFill="1" applyBorder="1"/>
    <xf numFmtId="1" fontId="20" fillId="3" borderId="0" xfId="0" applyNumberFormat="1" applyFont="1" applyFill="1" applyBorder="1"/>
    <xf numFmtId="1" fontId="20" fillId="3" borderId="26" xfId="0" applyNumberFormat="1" applyFont="1" applyFill="1" applyBorder="1"/>
    <xf numFmtId="1" fontId="20" fillId="3" borderId="8" xfId="0" applyNumberFormat="1" applyFont="1" applyFill="1" applyBorder="1"/>
    <xf numFmtId="1" fontId="0" fillId="5" borderId="0" xfId="0" applyNumberFormat="1" applyFill="1" applyBorder="1"/>
    <xf numFmtId="1" fontId="0" fillId="6" borderId="0" xfId="0" applyNumberFormat="1" applyFill="1" applyBorder="1"/>
    <xf numFmtId="1" fontId="0" fillId="6" borderId="8" xfId="0" applyNumberFormat="1" applyFill="1" applyBorder="1"/>
    <xf numFmtId="1" fontId="0" fillId="5" borderId="8" xfId="0" applyNumberFormat="1" applyFill="1" applyBorder="1"/>
    <xf numFmtId="1" fontId="0" fillId="3" borderId="0" xfId="0" applyNumberFormat="1" applyFill="1" applyBorder="1"/>
    <xf numFmtId="1" fontId="0" fillId="3" borderId="8" xfId="0" applyNumberFormat="1" applyFill="1" applyBorder="1"/>
    <xf numFmtId="1" fontId="0" fillId="6" borderId="26" xfId="0" applyNumberFormat="1" applyFill="1" applyBorder="1"/>
    <xf numFmtId="1" fontId="0" fillId="5" borderId="26" xfId="0" applyNumberFormat="1" applyFill="1" applyBorder="1"/>
    <xf numFmtId="1" fontId="20" fillId="5" borderId="50" xfId="0" applyNumberFormat="1" applyFont="1" applyFill="1" applyBorder="1"/>
    <xf numFmtId="1" fontId="0" fillId="5" borderId="10" xfId="0" applyNumberFormat="1" applyFill="1" applyBorder="1"/>
    <xf numFmtId="1" fontId="0" fillId="6" borderId="65" xfId="0" applyNumberFormat="1" applyFill="1" applyBorder="1"/>
    <xf numFmtId="1" fontId="0" fillId="6" borderId="10" xfId="0" applyNumberFormat="1" applyFill="1" applyBorder="1"/>
    <xf numFmtId="1" fontId="0" fillId="6" borderId="6" xfId="0" applyNumberFormat="1" applyFill="1" applyBorder="1"/>
    <xf numFmtId="2" fontId="20" fillId="5" borderId="52" xfId="0" applyNumberFormat="1" applyFont="1" applyFill="1" applyBorder="1"/>
    <xf numFmtId="2" fontId="20" fillId="5" borderId="0" xfId="0" applyNumberFormat="1" applyFont="1" applyFill="1" applyBorder="1"/>
    <xf numFmtId="2" fontId="20" fillId="5" borderId="26" xfId="0" applyNumberFormat="1" applyFont="1" applyFill="1" applyBorder="1"/>
    <xf numFmtId="2" fontId="20" fillId="5" borderId="8" xfId="0" applyNumberFormat="1" applyFont="1" applyFill="1" applyBorder="1"/>
    <xf numFmtId="2" fontId="20" fillId="5" borderId="47" xfId="0" applyNumberFormat="1" applyFont="1" applyFill="1" applyBorder="1"/>
    <xf numFmtId="2" fontId="20" fillId="6" borderId="26" xfId="0" applyNumberFormat="1" applyFont="1" applyFill="1" applyBorder="1"/>
    <xf numFmtId="2" fontId="20" fillId="6" borderId="0" xfId="0" applyNumberFormat="1" applyFont="1" applyFill="1" applyBorder="1"/>
    <xf numFmtId="2" fontId="20" fillId="6" borderId="8" xfId="0" applyNumberFormat="1" applyFont="1" applyFill="1" applyBorder="1"/>
    <xf numFmtId="2" fontId="20" fillId="5" borderId="25" xfId="0" applyNumberFormat="1" applyFont="1" applyFill="1" applyBorder="1"/>
    <xf numFmtId="2" fontId="20" fillId="3" borderId="47" xfId="0" applyNumberFormat="1" applyFont="1" applyFill="1" applyBorder="1"/>
    <xf numFmtId="2" fontId="20" fillId="3" borderId="0" xfId="0" applyNumberFormat="1" applyFont="1" applyFill="1" applyBorder="1"/>
    <xf numFmtId="2" fontId="20" fillId="3" borderId="26" xfId="0" applyNumberFormat="1" applyFont="1" applyFill="1" applyBorder="1"/>
    <xf numFmtId="2" fontId="20" fillId="3" borderId="8" xfId="0" applyNumberFormat="1" applyFont="1" applyFill="1" applyBorder="1"/>
    <xf numFmtId="2" fontId="0" fillId="3" borderId="8" xfId="0" applyNumberFormat="1" applyFill="1" applyBorder="1"/>
    <xf numFmtId="2" fontId="20" fillId="5" borderId="50" xfId="0" applyNumberFormat="1" applyFont="1" applyFill="1" applyBorder="1"/>
    <xf numFmtId="0" fontId="2" fillId="2" borderId="7" xfId="0" applyFont="1" applyFill="1" applyBorder="1" applyAlignment="1">
      <alignment horizontal="center"/>
    </xf>
    <xf numFmtId="0" fontId="2" fillId="2" borderId="0" xfId="0" applyFont="1" applyFill="1" applyBorder="1" applyAlignment="1">
      <alignment horizontal="center"/>
    </xf>
    <xf numFmtId="0" fontId="2" fillId="2" borderId="8" xfId="0" applyFont="1" applyFill="1" applyBorder="1" applyAlignment="1">
      <alignment horizontal="center"/>
    </xf>
    <xf numFmtId="49" fontId="3" fillId="2" borderId="7" xfId="0" applyNumberFormat="1" applyFont="1" applyFill="1" applyBorder="1" applyAlignment="1">
      <alignment horizontal="center" vertical="top"/>
    </xf>
    <xf numFmtId="0" fontId="0" fillId="2" borderId="8" xfId="0" applyFill="1" applyBorder="1" applyAlignment="1">
      <alignment horizontal="left" vertical="top" wrapText="1"/>
    </xf>
    <xf numFmtId="49" fontId="0" fillId="2" borderId="7" xfId="0" applyNumberFormat="1" applyFont="1" applyFill="1" applyBorder="1" applyAlignment="1">
      <alignment horizontal="center" vertical="top"/>
    </xf>
    <xf numFmtId="0" fontId="0" fillId="2" borderId="8" xfId="0" applyFill="1" applyBorder="1"/>
    <xf numFmtId="49" fontId="1" fillId="2" borderId="7" xfId="0" applyNumberFormat="1" applyFont="1" applyFill="1" applyBorder="1" applyAlignment="1">
      <alignment horizontal="center" vertical="top"/>
    </xf>
    <xf numFmtId="0" fontId="0" fillId="2" borderId="0" xfId="0" applyNumberFormat="1" applyFill="1" applyBorder="1" applyAlignment="1">
      <alignment horizontal="left" vertical="top" wrapText="1"/>
    </xf>
    <xf numFmtId="0" fontId="3" fillId="2" borderId="7" xfId="0" applyFont="1" applyFill="1" applyBorder="1" applyAlignment="1">
      <alignment horizontal="center"/>
    </xf>
    <xf numFmtId="0" fontId="3" fillId="2" borderId="0" xfId="0" applyFont="1" applyFill="1" applyBorder="1" applyAlignment="1">
      <alignment horizontal="center"/>
    </xf>
    <xf numFmtId="0" fontId="3" fillId="2" borderId="8" xfId="0" applyFont="1" applyFill="1" applyBorder="1" applyAlignment="1">
      <alignment horizontal="center"/>
    </xf>
    <xf numFmtId="0" fontId="3" fillId="2" borderId="7" xfId="0" applyFont="1" applyFill="1" applyBorder="1"/>
    <xf numFmtId="0" fontId="3" fillId="2" borderId="0" xfId="0" applyFont="1" applyFill="1" applyBorder="1" applyAlignment="1">
      <alignment horizontal="left"/>
    </xf>
    <xf numFmtId="0" fontId="3" fillId="2" borderId="0" xfId="0" applyFont="1" applyFill="1" applyBorder="1"/>
    <xf numFmtId="2" fontId="0" fillId="3" borderId="4" xfId="0" applyNumberFormat="1" applyFill="1" applyBorder="1" applyAlignment="1" applyProtection="1">
      <alignment vertical="center"/>
      <protection locked="0"/>
    </xf>
    <xf numFmtId="2" fontId="0" fillId="3" borderId="8" xfId="0" applyNumberFormat="1" applyFill="1" applyBorder="1" applyAlignment="1" applyProtection="1">
      <alignment vertical="center"/>
      <protection locked="0"/>
    </xf>
    <xf numFmtId="1" fontId="23" fillId="5" borderId="17" xfId="0" applyNumberFormat="1" applyFont="1" applyFill="1" applyBorder="1" applyAlignment="1">
      <alignment horizontal="center"/>
    </xf>
    <xf numFmtId="1" fontId="22" fillId="4" borderId="12" xfId="0" applyNumberFormat="1" applyFont="1" applyFill="1" applyBorder="1" applyAlignment="1">
      <alignment horizontal="center"/>
    </xf>
    <xf numFmtId="1" fontId="22" fillId="4" borderId="28" xfId="0" applyNumberFormat="1" applyFont="1" applyFill="1" applyBorder="1" applyAlignment="1">
      <alignment horizontal="center"/>
    </xf>
    <xf numFmtId="1" fontId="22" fillId="4" borderId="27" xfId="0" applyNumberFormat="1" applyFont="1" applyFill="1" applyBorder="1" applyAlignment="1">
      <alignment horizontal="center"/>
    </xf>
    <xf numFmtId="1" fontId="22" fillId="4" borderId="2" xfId="0" applyNumberFormat="1" applyFont="1" applyFill="1" applyBorder="1" applyAlignment="1">
      <alignment horizontal="center"/>
    </xf>
    <xf numFmtId="1" fontId="22" fillId="5" borderId="41" xfId="0" applyNumberFormat="1" applyFont="1" applyFill="1" applyBorder="1" applyAlignment="1">
      <alignment horizontal="center"/>
    </xf>
    <xf numFmtId="164" fontId="20" fillId="5" borderId="52" xfId="0" applyNumberFormat="1" applyFont="1" applyFill="1" applyBorder="1"/>
    <xf numFmtId="164" fontId="20" fillId="5" borderId="47" xfId="0" applyNumberFormat="1" applyFont="1" applyFill="1" applyBorder="1"/>
    <xf numFmtId="164" fontId="20" fillId="6" borderId="26" xfId="0" applyNumberFormat="1" applyFont="1" applyFill="1" applyBorder="1"/>
    <xf numFmtId="164" fontId="20" fillId="6" borderId="0" xfId="0" applyNumberFormat="1" applyFont="1" applyFill="1" applyBorder="1"/>
    <xf numFmtId="164" fontId="20" fillId="6" borderId="8" xfId="0" applyNumberFormat="1" applyFont="1" applyFill="1" applyBorder="1"/>
    <xf numFmtId="164" fontId="20" fillId="3" borderId="47" xfId="0" applyNumberFormat="1" applyFont="1" applyFill="1" applyBorder="1"/>
    <xf numFmtId="164" fontId="0" fillId="5" borderId="0" xfId="0" applyNumberFormat="1" applyFill="1" applyBorder="1"/>
    <xf numFmtId="164" fontId="0" fillId="6" borderId="0" xfId="0" applyNumberFormat="1" applyFill="1" applyBorder="1"/>
    <xf numFmtId="164" fontId="0" fillId="6" borderId="8" xfId="0" applyNumberFormat="1" applyFill="1" applyBorder="1"/>
    <xf numFmtId="164" fontId="0" fillId="5" borderId="8" xfId="0" applyNumberFormat="1" applyFill="1" applyBorder="1"/>
    <xf numFmtId="164" fontId="0" fillId="3" borderId="0" xfId="0" applyNumberFormat="1" applyFill="1" applyBorder="1"/>
    <xf numFmtId="164" fontId="0" fillId="3" borderId="8" xfId="0" applyNumberFormat="1" applyFill="1" applyBorder="1"/>
    <xf numFmtId="164" fontId="0" fillId="6" borderId="26" xfId="0" applyNumberFormat="1" applyFill="1" applyBorder="1"/>
    <xf numFmtId="164" fontId="20" fillId="5" borderId="50" xfId="0" applyNumberFormat="1" applyFont="1" applyFill="1" applyBorder="1"/>
    <xf numFmtId="164" fontId="0" fillId="5" borderId="10" xfId="0" applyNumberFormat="1" applyFill="1" applyBorder="1"/>
    <xf numFmtId="164" fontId="0" fillId="6" borderId="65" xfId="0" applyNumberFormat="1" applyFill="1" applyBorder="1"/>
    <xf numFmtId="164" fontId="0" fillId="6" borderId="10" xfId="0" applyNumberFormat="1" applyFill="1" applyBorder="1"/>
    <xf numFmtId="164" fontId="0" fillId="6" borderId="6" xfId="0" applyNumberFormat="1" applyFill="1" applyBorder="1"/>
    <xf numFmtId="0" fontId="0" fillId="0" borderId="0" xfId="0" applyFill="1" applyBorder="1"/>
    <xf numFmtId="164" fontId="22" fillId="3" borderId="18" xfId="0" applyNumberFormat="1" applyFont="1" applyFill="1" applyBorder="1" applyAlignment="1">
      <alignment horizontal="center"/>
    </xf>
    <xf numFmtId="0" fontId="0" fillId="3" borderId="3" xfId="0" applyFont="1" applyFill="1" applyBorder="1"/>
    <xf numFmtId="0" fontId="16" fillId="3" borderId="0" xfId="0" applyFont="1" applyFill="1" applyBorder="1" applyAlignment="1">
      <alignment horizontal="left"/>
    </xf>
    <xf numFmtId="0" fontId="0" fillId="3" borderId="0" xfId="0" applyFont="1" applyFill="1" applyBorder="1" applyAlignment="1"/>
    <xf numFmtId="165" fontId="0" fillId="5" borderId="43" xfId="0" applyNumberFormat="1" applyFill="1" applyBorder="1"/>
    <xf numFmtId="165" fontId="0" fillId="5" borderId="25" xfId="0" applyNumberFormat="1" applyFill="1" applyBorder="1"/>
    <xf numFmtId="165" fontId="0" fillId="5" borderId="34" xfId="0" applyNumberFormat="1" applyFill="1" applyBorder="1"/>
    <xf numFmtId="165" fontId="0" fillId="5" borderId="58" xfId="0" applyNumberFormat="1" applyFill="1" applyBorder="1"/>
    <xf numFmtId="0" fontId="9" fillId="0" borderId="40" xfId="0" applyFont="1" applyFill="1" applyBorder="1" applyProtection="1">
      <protection locked="0"/>
    </xf>
    <xf numFmtId="0" fontId="0" fillId="0" borderId="0" xfId="0" applyFill="1" applyBorder="1" applyProtection="1">
      <protection locked="0"/>
    </xf>
    <xf numFmtId="0" fontId="0" fillId="0" borderId="0" xfId="0" applyBorder="1" applyProtection="1">
      <protection locked="0"/>
    </xf>
    <xf numFmtId="0" fontId="0" fillId="0" borderId="8" xfId="0" applyFill="1" applyBorder="1" applyProtection="1">
      <protection locked="0"/>
    </xf>
    <xf numFmtId="0" fontId="0" fillId="6" borderId="0" xfId="0" applyFill="1" applyBorder="1" applyProtection="1">
      <protection locked="0"/>
    </xf>
    <xf numFmtId="0" fontId="0" fillId="6" borderId="8" xfId="0" applyFill="1" applyBorder="1" applyProtection="1">
      <protection locked="0"/>
    </xf>
    <xf numFmtId="2" fontId="0" fillId="0" borderId="0" xfId="0" applyNumberFormat="1" applyFill="1" applyBorder="1" applyProtection="1">
      <protection locked="0"/>
    </xf>
    <xf numFmtId="0" fontId="9" fillId="3" borderId="40" xfId="0" applyFont="1" applyFill="1" applyBorder="1" applyAlignment="1" applyProtection="1">
      <protection locked="0"/>
    </xf>
    <xf numFmtId="0" fontId="0" fillId="3" borderId="0" xfId="0" applyFill="1" applyBorder="1" applyProtection="1">
      <protection locked="0"/>
    </xf>
    <xf numFmtId="0" fontId="0" fillId="3" borderId="8" xfId="0" applyFill="1" applyBorder="1" applyProtection="1">
      <protection locked="0"/>
    </xf>
    <xf numFmtId="0" fontId="17" fillId="0" borderId="40" xfId="0" applyFont="1" applyFill="1" applyBorder="1" applyAlignment="1" applyProtection="1">
      <protection locked="0"/>
    </xf>
    <xf numFmtId="2" fontId="0" fillId="6" borderId="0" xfId="0" applyNumberFormat="1" applyFill="1" applyBorder="1" applyProtection="1">
      <protection locked="0"/>
    </xf>
    <xf numFmtId="0" fontId="9" fillId="0" borderId="40" xfId="0" applyFont="1" applyFill="1" applyBorder="1" applyAlignment="1" applyProtection="1">
      <alignment horizontal="left"/>
      <protection locked="0"/>
    </xf>
    <xf numFmtId="0" fontId="0" fillId="3" borderId="40" xfId="0" applyFill="1" applyBorder="1" applyProtection="1">
      <protection locked="0"/>
    </xf>
    <xf numFmtId="0" fontId="9" fillId="0" borderId="49" xfId="0" applyFont="1" applyFill="1" applyBorder="1" applyAlignment="1" applyProtection="1">
      <alignment horizontal="left"/>
      <protection locked="0"/>
    </xf>
    <xf numFmtId="2" fontId="0" fillId="0" borderId="10" xfId="0" applyNumberFormat="1" applyFill="1" applyBorder="1" applyProtection="1">
      <protection locked="0"/>
    </xf>
    <xf numFmtId="2" fontId="0" fillId="6" borderId="10" xfId="0" applyNumberFormat="1" applyFill="1" applyBorder="1" applyProtection="1">
      <protection locked="0"/>
    </xf>
    <xf numFmtId="0" fontId="3" fillId="3" borderId="33" xfId="0" applyFont="1" applyFill="1" applyBorder="1" applyAlignment="1" applyProtection="1">
      <alignment horizontal="center"/>
      <protection locked="0"/>
    </xf>
    <xf numFmtId="0" fontId="3" fillId="3" borderId="18" xfId="0" applyFont="1" applyFill="1" applyBorder="1" applyAlignment="1" applyProtection="1">
      <alignment horizontal="center"/>
      <protection locked="0"/>
    </xf>
    <xf numFmtId="0" fontId="3" fillId="3" borderId="30" xfId="0" applyFont="1" applyFill="1" applyBorder="1" applyAlignment="1" applyProtection="1">
      <alignment horizontal="center"/>
      <protection locked="0"/>
    </xf>
    <xf numFmtId="0" fontId="3" fillId="3" borderId="35" xfId="0" applyFont="1" applyFill="1" applyBorder="1" applyAlignment="1" applyProtection="1">
      <alignment horizontal="center"/>
      <protection locked="0"/>
    </xf>
    <xf numFmtId="0" fontId="16" fillId="3" borderId="31" xfId="0" applyFont="1" applyFill="1" applyBorder="1" applyProtection="1">
      <protection locked="0"/>
    </xf>
    <xf numFmtId="2" fontId="0" fillId="0" borderId="43" xfId="0" applyNumberFormat="1" applyBorder="1" applyProtection="1">
      <protection locked="0"/>
    </xf>
    <xf numFmtId="2" fontId="0" fillId="0" borderId="32" xfId="0" applyNumberFormat="1" applyBorder="1" applyProtection="1">
      <protection locked="0"/>
    </xf>
    <xf numFmtId="2" fontId="0" fillId="0" borderId="55" xfId="0" applyNumberFormat="1" applyBorder="1" applyProtection="1">
      <protection locked="0"/>
    </xf>
    <xf numFmtId="0" fontId="16" fillId="3" borderId="7" xfId="0" applyFont="1" applyFill="1" applyBorder="1" applyProtection="1">
      <protection locked="0"/>
    </xf>
    <xf numFmtId="2" fontId="0" fillId="0" borderId="25" xfId="0" applyNumberFormat="1" applyBorder="1" applyProtection="1">
      <protection locked="0"/>
    </xf>
    <xf numFmtId="2" fontId="0" fillId="0" borderId="0" xfId="0" applyNumberFormat="1" applyBorder="1" applyProtection="1">
      <protection locked="0"/>
    </xf>
    <xf numFmtId="2" fontId="0" fillId="0" borderId="8" xfId="0" applyNumberFormat="1" applyBorder="1" applyProtection="1">
      <protection locked="0"/>
    </xf>
    <xf numFmtId="2" fontId="0" fillId="6" borderId="8" xfId="0" applyNumberFormat="1" applyFill="1" applyBorder="1" applyProtection="1">
      <protection locked="0"/>
    </xf>
    <xf numFmtId="0" fontId="16" fillId="3" borderId="29" xfId="0" applyFont="1" applyFill="1" applyBorder="1" applyProtection="1">
      <protection locked="0"/>
    </xf>
    <xf numFmtId="2" fontId="0" fillId="0" borderId="34" xfId="0" applyNumberFormat="1" applyBorder="1" applyProtection="1">
      <protection locked="0"/>
    </xf>
    <xf numFmtId="2" fontId="0" fillId="0" borderId="30" xfId="0" applyNumberFormat="1" applyBorder="1" applyProtection="1">
      <protection locked="0"/>
    </xf>
    <xf numFmtId="2" fontId="0" fillId="0" borderId="35" xfId="0" applyNumberFormat="1" applyBorder="1" applyProtection="1">
      <protection locked="0"/>
    </xf>
    <xf numFmtId="0" fontId="16" fillId="3" borderId="5" xfId="0" applyFont="1" applyFill="1" applyBorder="1" applyProtection="1">
      <protection locked="0"/>
    </xf>
    <xf numFmtId="2" fontId="0" fillId="0" borderId="58" xfId="0" applyNumberFormat="1" applyBorder="1" applyProtection="1">
      <protection locked="0"/>
    </xf>
    <xf numFmtId="2" fontId="0" fillId="0" borderId="10" xfId="0" applyNumberFormat="1" applyBorder="1" applyProtection="1">
      <protection locked="0"/>
    </xf>
    <xf numFmtId="2" fontId="0" fillId="6" borderId="6" xfId="0" applyNumberFormat="1" applyFill="1" applyBorder="1" applyProtection="1">
      <protection locked="0"/>
    </xf>
    <xf numFmtId="0" fontId="0" fillId="3" borderId="0" xfId="0" applyFont="1" applyFill="1" applyBorder="1" applyProtection="1">
      <protection locked="0"/>
    </xf>
    <xf numFmtId="2" fontId="0" fillId="3" borderId="0" xfId="0" applyNumberFormat="1" applyFill="1" applyBorder="1" applyProtection="1">
      <protection locked="0"/>
    </xf>
    <xf numFmtId="0" fontId="3" fillId="2" borderId="22" xfId="0" applyFont="1" applyFill="1" applyBorder="1" applyProtection="1">
      <protection locked="0"/>
    </xf>
    <xf numFmtId="0" fontId="0" fillId="0" borderId="24" xfId="0" applyBorder="1" applyProtection="1">
      <protection locked="0"/>
    </xf>
    <xf numFmtId="0" fontId="3" fillId="3" borderId="0" xfId="0" applyFont="1" applyFill="1" applyBorder="1" applyAlignment="1" applyProtection="1">
      <alignment horizontal="center"/>
      <protection locked="0"/>
    </xf>
    <xf numFmtId="0" fontId="3" fillId="3" borderId="10" xfId="0" applyFont="1" applyFill="1" applyBorder="1" applyAlignment="1" applyProtection="1">
      <alignment horizontal="center"/>
      <protection locked="0"/>
    </xf>
    <xf numFmtId="0" fontId="8" fillId="3" borderId="44" xfId="0" applyFont="1" applyFill="1" applyBorder="1" applyProtection="1">
      <protection locked="0"/>
    </xf>
    <xf numFmtId="0" fontId="7" fillId="3" borderId="9" xfId="0" applyFont="1" applyFill="1" applyBorder="1" applyProtection="1">
      <protection locked="0"/>
    </xf>
    <xf numFmtId="0" fontId="7" fillId="3" borderId="64" xfId="0" applyFont="1" applyFill="1" applyBorder="1" applyProtection="1">
      <protection locked="0"/>
    </xf>
    <xf numFmtId="0" fontId="7" fillId="3" borderId="4" xfId="0" applyFont="1" applyFill="1" applyBorder="1" applyProtection="1">
      <protection locked="0"/>
    </xf>
    <xf numFmtId="0" fontId="1" fillId="3" borderId="40" xfId="0" applyFont="1" applyFill="1" applyBorder="1" applyProtection="1">
      <protection locked="0"/>
    </xf>
    <xf numFmtId="0" fontId="7" fillId="3" borderId="0" xfId="0" applyFont="1" applyFill="1" applyBorder="1" applyProtection="1">
      <protection locked="0"/>
    </xf>
    <xf numFmtId="0" fontId="7" fillId="3" borderId="57" xfId="0" applyFont="1" applyFill="1" applyBorder="1" applyProtection="1">
      <protection locked="0"/>
    </xf>
    <xf numFmtId="0" fontId="7" fillId="3" borderId="8" xfId="0" applyFont="1" applyFill="1" applyBorder="1" applyProtection="1">
      <protection locked="0"/>
    </xf>
    <xf numFmtId="166" fontId="0" fillId="0" borderId="43" xfId="0" applyNumberFormat="1" applyBorder="1" applyProtection="1">
      <protection locked="0"/>
    </xf>
    <xf numFmtId="166" fontId="0" fillId="0" borderId="32" xfId="0" applyNumberFormat="1" applyBorder="1" applyProtection="1">
      <protection locked="0"/>
    </xf>
    <xf numFmtId="166" fontId="0" fillId="0" borderId="55" xfId="0" applyNumberFormat="1" applyBorder="1" applyProtection="1">
      <protection locked="0"/>
    </xf>
    <xf numFmtId="166" fontId="0" fillId="0" borderId="25" xfId="0" applyNumberFormat="1" applyBorder="1" applyProtection="1">
      <protection locked="0"/>
    </xf>
    <xf numFmtId="166" fontId="0" fillId="0" borderId="0" xfId="0" applyNumberFormat="1" applyBorder="1" applyProtection="1">
      <protection locked="0"/>
    </xf>
    <xf numFmtId="166" fontId="0" fillId="0" borderId="8" xfId="0" applyNumberFormat="1" applyBorder="1" applyProtection="1">
      <protection locked="0"/>
    </xf>
    <xf numFmtId="166" fontId="0" fillId="6" borderId="0" xfId="0" applyNumberFormat="1" applyFill="1" applyBorder="1" applyProtection="1">
      <protection locked="0"/>
    </xf>
    <xf numFmtId="166" fontId="0" fillId="6" borderId="8" xfId="0" applyNumberFormat="1" applyFill="1" applyBorder="1" applyProtection="1">
      <protection locked="0"/>
    </xf>
    <xf numFmtId="166" fontId="0" fillId="0" borderId="34" xfId="0" applyNumberFormat="1" applyBorder="1" applyProtection="1">
      <protection locked="0"/>
    </xf>
    <xf numFmtId="166" fontId="0" fillId="0" borderId="30" xfId="0" applyNumberFormat="1" applyBorder="1" applyProtection="1">
      <protection locked="0"/>
    </xf>
    <xf numFmtId="166" fontId="0" fillId="0" borderId="35" xfId="0" applyNumberFormat="1" applyBorder="1" applyProtection="1">
      <protection locked="0"/>
    </xf>
    <xf numFmtId="166" fontId="0" fillId="0" borderId="58" xfId="0" applyNumberFormat="1" applyBorder="1" applyProtection="1">
      <protection locked="0"/>
    </xf>
    <xf numFmtId="166" fontId="0" fillId="0" borderId="10" xfId="0" applyNumberFormat="1" applyBorder="1" applyProtection="1">
      <protection locked="0"/>
    </xf>
    <xf numFmtId="166" fontId="0" fillId="6" borderId="10" xfId="0" applyNumberFormat="1" applyFill="1" applyBorder="1" applyProtection="1">
      <protection locked="0"/>
    </xf>
    <xf numFmtId="166" fontId="0" fillId="6" borderId="6" xfId="0" applyNumberFormat="1" applyFill="1" applyBorder="1" applyProtection="1">
      <protection locked="0"/>
    </xf>
    <xf numFmtId="0" fontId="1" fillId="3" borderId="0" xfId="0" applyFont="1" applyFill="1" applyBorder="1" applyAlignment="1" applyProtection="1">
      <protection locked="0"/>
    </xf>
    <xf numFmtId="167" fontId="0" fillId="0" borderId="4" xfId="0" applyNumberFormat="1" applyFont="1" applyFill="1" applyBorder="1" applyAlignment="1" applyProtection="1">
      <protection locked="0"/>
    </xf>
    <xf numFmtId="0" fontId="0" fillId="0" borderId="6" xfId="0" applyFont="1" applyFill="1" applyBorder="1" applyAlignment="1" applyProtection="1">
      <protection locked="0"/>
    </xf>
    <xf numFmtId="2" fontId="4" fillId="0" borderId="6" xfId="0" applyNumberFormat="1" applyFont="1" applyFill="1" applyBorder="1" applyAlignment="1" applyProtection="1">
      <alignment vertical="center"/>
      <protection locked="0"/>
    </xf>
    <xf numFmtId="0" fontId="17" fillId="2" borderId="7" xfId="0" applyFont="1" applyFill="1" applyBorder="1" applyProtection="1">
      <protection locked="0"/>
    </xf>
    <xf numFmtId="0" fontId="17" fillId="3" borderId="7" xfId="0" applyFont="1" applyFill="1" applyBorder="1" applyProtection="1">
      <protection locked="0"/>
    </xf>
    <xf numFmtId="0" fontId="17" fillId="2" borderId="7" xfId="0" applyFont="1" applyFill="1" applyBorder="1" applyAlignment="1" applyProtection="1">
      <protection locked="0"/>
    </xf>
    <xf numFmtId="0" fontId="17" fillId="2" borderId="7" xfId="0" applyFont="1" applyFill="1" applyBorder="1" applyAlignment="1" applyProtection="1">
      <alignment horizontal="left"/>
      <protection locked="0"/>
    </xf>
    <xf numFmtId="0" fontId="20" fillId="2" borderId="7" xfId="0" applyFont="1" applyFill="1" applyBorder="1" applyProtection="1">
      <protection locked="0"/>
    </xf>
    <xf numFmtId="1" fontId="22" fillId="3" borderId="19" xfId="0" applyNumberFormat="1" applyFont="1" applyFill="1" applyBorder="1" applyAlignment="1">
      <alignment horizontal="center"/>
    </xf>
    <xf numFmtId="1" fontId="22" fillId="3" borderId="18" xfId="0" applyNumberFormat="1" applyFont="1" applyFill="1" applyBorder="1" applyAlignment="1">
      <alignment horizontal="center"/>
    </xf>
    <xf numFmtId="1" fontId="22" fillId="3" borderId="20" xfId="0" applyNumberFormat="1" applyFont="1" applyFill="1" applyBorder="1" applyAlignment="1">
      <alignment horizontal="center"/>
    </xf>
    <xf numFmtId="1" fontId="20" fillId="0" borderId="52" xfId="0" applyNumberFormat="1" applyFont="1" applyBorder="1" applyProtection="1">
      <protection locked="0"/>
    </xf>
    <xf numFmtId="1" fontId="20" fillId="0" borderId="0" xfId="0" applyNumberFormat="1" applyFont="1" applyBorder="1" applyProtection="1">
      <protection locked="0"/>
    </xf>
    <xf numFmtId="1" fontId="20" fillId="0" borderId="26" xfId="0" applyNumberFormat="1" applyFont="1" applyBorder="1" applyProtection="1">
      <protection locked="0"/>
    </xf>
    <xf numFmtId="1" fontId="20" fillId="0" borderId="8" xfId="0" applyNumberFormat="1" applyFont="1" applyBorder="1" applyProtection="1">
      <protection locked="0"/>
    </xf>
    <xf numFmtId="1" fontId="20" fillId="0" borderId="47" xfId="0" applyNumberFormat="1" applyFont="1" applyBorder="1" applyProtection="1">
      <protection locked="0"/>
    </xf>
    <xf numFmtId="1" fontId="20" fillId="6" borderId="26" xfId="0" applyNumberFormat="1" applyFont="1" applyFill="1" applyBorder="1" applyProtection="1">
      <protection locked="0"/>
    </xf>
    <xf numFmtId="1" fontId="20" fillId="6" borderId="0" xfId="0" applyNumberFormat="1" applyFont="1" applyFill="1" applyBorder="1" applyProtection="1">
      <protection locked="0"/>
    </xf>
    <xf numFmtId="1" fontId="20" fillId="6" borderId="8" xfId="0" applyNumberFormat="1" applyFont="1" applyFill="1" applyBorder="1" applyProtection="1">
      <protection locked="0"/>
    </xf>
    <xf numFmtId="1" fontId="20" fillId="0" borderId="25" xfId="0" applyNumberFormat="1" applyFont="1" applyBorder="1" applyProtection="1">
      <protection locked="0"/>
    </xf>
    <xf numFmtId="1" fontId="20" fillId="3" borderId="47" xfId="0" applyNumberFormat="1" applyFont="1" applyFill="1" applyBorder="1" applyProtection="1">
      <protection locked="0"/>
    </xf>
    <xf numFmtId="1" fontId="20" fillId="3" borderId="0" xfId="0" applyNumberFormat="1" applyFont="1" applyFill="1" applyBorder="1" applyProtection="1">
      <protection locked="0"/>
    </xf>
    <xf numFmtId="1" fontId="20" fillId="3" borderId="26" xfId="0" applyNumberFormat="1" applyFont="1" applyFill="1" applyBorder="1" applyProtection="1">
      <protection locked="0"/>
    </xf>
    <xf numFmtId="1" fontId="20" fillId="3" borderId="8" xfId="0" applyNumberFormat="1" applyFont="1" applyFill="1" applyBorder="1" applyProtection="1">
      <protection locked="0"/>
    </xf>
    <xf numFmtId="1" fontId="20" fillId="0" borderId="47" xfId="0" applyNumberFormat="1" applyFont="1" applyFill="1" applyBorder="1" applyProtection="1">
      <protection locked="0"/>
    </xf>
    <xf numFmtId="1" fontId="20" fillId="0" borderId="0" xfId="0" applyNumberFormat="1" applyFont="1" applyFill="1" applyBorder="1" applyProtection="1">
      <protection locked="0"/>
    </xf>
    <xf numFmtId="1" fontId="0" fillId="0" borderId="0" xfId="0" applyNumberFormat="1" applyFill="1" applyBorder="1" applyProtection="1">
      <protection locked="0"/>
    </xf>
    <xf numFmtId="1" fontId="0" fillId="6" borderId="0" xfId="0" applyNumberFormat="1" applyFill="1" applyBorder="1" applyProtection="1">
      <protection locked="0"/>
    </xf>
    <xf numFmtId="1" fontId="0" fillId="6" borderId="8" xfId="0" applyNumberFormat="1" applyFill="1" applyBorder="1" applyProtection="1">
      <protection locked="0"/>
    </xf>
    <xf numFmtId="1" fontId="0" fillId="0" borderId="8" xfId="0" applyNumberFormat="1" applyFill="1" applyBorder="1" applyProtection="1">
      <protection locked="0"/>
    </xf>
    <xf numFmtId="1" fontId="0" fillId="3" borderId="0" xfId="0" applyNumberFormat="1" applyFill="1" applyBorder="1" applyProtection="1">
      <protection locked="0"/>
    </xf>
    <xf numFmtId="1" fontId="0" fillId="3" borderId="8" xfId="0" applyNumberFormat="1" applyFill="1" applyBorder="1" applyProtection="1">
      <protection locked="0"/>
    </xf>
    <xf numFmtId="1" fontId="0" fillId="6" borderId="26" xfId="0" applyNumberFormat="1" applyFill="1" applyBorder="1" applyProtection="1">
      <protection locked="0"/>
    </xf>
    <xf numFmtId="1" fontId="0" fillId="0" borderId="26" xfId="0" applyNumberFormat="1" applyFill="1" applyBorder="1" applyProtection="1">
      <protection locked="0"/>
    </xf>
    <xf numFmtId="1" fontId="20" fillId="0" borderId="50" xfId="0" applyNumberFormat="1" applyFont="1" applyBorder="1" applyProtection="1">
      <protection locked="0"/>
    </xf>
    <xf numFmtId="1" fontId="0" fillId="0" borderId="10" xfId="0" applyNumberFormat="1" applyFill="1" applyBorder="1" applyProtection="1">
      <protection locked="0"/>
    </xf>
    <xf numFmtId="1" fontId="0" fillId="6" borderId="65" xfId="0" applyNumberFormat="1" applyFill="1" applyBorder="1" applyProtection="1">
      <protection locked="0"/>
    </xf>
    <xf numFmtId="1" fontId="0" fillId="6" borderId="10" xfId="0" applyNumberFormat="1" applyFill="1" applyBorder="1" applyProtection="1">
      <protection locked="0"/>
    </xf>
    <xf numFmtId="1" fontId="0" fillId="6" borderId="6" xfId="0" applyNumberFormat="1" applyFill="1" applyBorder="1" applyProtection="1">
      <protection locked="0"/>
    </xf>
    <xf numFmtId="1" fontId="20" fillId="0" borderId="0" xfId="0" applyNumberFormat="1" applyFont="1" applyBorder="1"/>
    <xf numFmtId="1" fontId="20" fillId="0" borderId="0" xfId="0" applyNumberFormat="1" applyFont="1"/>
    <xf numFmtId="1" fontId="20" fillId="0" borderId="0" xfId="0" applyNumberFormat="1" applyFont="1" applyProtection="1">
      <protection locked="0"/>
    </xf>
    <xf numFmtId="0" fontId="1" fillId="0" borderId="0" xfId="0" applyFont="1" applyFill="1"/>
    <xf numFmtId="2" fontId="0" fillId="0" borderId="0" xfId="0" applyNumberFormat="1" applyFill="1"/>
    <xf numFmtId="0" fontId="1" fillId="3" borderId="0" xfId="0" applyFont="1" applyFill="1" applyBorder="1" applyAlignment="1" applyProtection="1"/>
    <xf numFmtId="0" fontId="0" fillId="2" borderId="0" xfId="0" applyNumberFormat="1" applyFill="1" applyBorder="1" applyAlignment="1">
      <alignment horizontal="left" vertical="top" wrapText="1"/>
    </xf>
    <xf numFmtId="0" fontId="0" fillId="2" borderId="8" xfId="0" applyNumberFormat="1" applyFill="1" applyBorder="1" applyAlignment="1">
      <alignment horizontal="left" vertical="top" wrapText="1"/>
    </xf>
    <xf numFmtId="0" fontId="2" fillId="2" borderId="3" xfId="0" applyFont="1" applyFill="1" applyBorder="1" applyAlignment="1">
      <alignment horizontal="center"/>
    </xf>
    <xf numFmtId="0" fontId="2" fillId="2" borderId="9" xfId="0" applyFont="1" applyFill="1" applyBorder="1" applyAlignment="1">
      <alignment horizontal="center"/>
    </xf>
    <xf numFmtId="0" fontId="2" fillId="2" borderId="4" xfId="0" applyFont="1" applyFill="1" applyBorder="1" applyAlignment="1">
      <alignment horizontal="center"/>
    </xf>
    <xf numFmtId="0" fontId="0" fillId="2" borderId="0" xfId="0" applyFill="1" applyBorder="1" applyAlignment="1">
      <alignment horizontal="left" vertical="top" wrapText="1"/>
    </xf>
    <xf numFmtId="0" fontId="0" fillId="2" borderId="8" xfId="0" applyFill="1" applyBorder="1" applyAlignment="1">
      <alignment horizontal="left" vertical="top" wrapText="1"/>
    </xf>
    <xf numFmtId="0" fontId="0" fillId="0" borderId="1" xfId="0" applyFill="1" applyBorder="1" applyAlignment="1" applyProtection="1">
      <alignment horizontal="left"/>
      <protection locked="0"/>
    </xf>
    <xf numFmtId="0" fontId="0" fillId="0" borderId="2" xfId="0" applyFill="1" applyBorder="1" applyAlignment="1" applyProtection="1">
      <alignment horizontal="left"/>
      <protection locked="0"/>
    </xf>
    <xf numFmtId="0" fontId="0" fillId="0" borderId="1" xfId="0" applyFill="1" applyBorder="1" applyAlignment="1" applyProtection="1">
      <alignment horizontal="center"/>
      <protection locked="0"/>
    </xf>
    <xf numFmtId="0" fontId="0" fillId="0" borderId="2" xfId="0" applyFill="1" applyBorder="1" applyAlignment="1" applyProtection="1">
      <alignment horizontal="center"/>
      <protection locked="0"/>
    </xf>
    <xf numFmtId="0" fontId="0" fillId="0" borderId="3" xfId="0" applyFill="1" applyBorder="1" applyAlignment="1" applyProtection="1">
      <alignment horizontal="left" vertical="top" wrapText="1"/>
      <protection locked="0"/>
    </xf>
    <xf numFmtId="0" fontId="0" fillId="0" borderId="9" xfId="0" applyFill="1" applyBorder="1" applyAlignment="1" applyProtection="1">
      <alignment horizontal="left" vertical="top" wrapText="1"/>
      <protection locked="0"/>
    </xf>
    <xf numFmtId="0" fontId="0" fillId="0" borderId="4" xfId="0" applyFill="1" applyBorder="1" applyAlignment="1" applyProtection="1">
      <alignment horizontal="left" vertical="top" wrapText="1"/>
      <protection locked="0"/>
    </xf>
    <xf numFmtId="0" fontId="0" fillId="0" borderId="7" xfId="0" applyFill="1" applyBorder="1" applyAlignment="1" applyProtection="1">
      <alignment horizontal="left" vertical="top" wrapText="1"/>
      <protection locked="0"/>
    </xf>
    <xf numFmtId="0" fontId="0" fillId="0" borderId="0" xfId="0" applyFill="1" applyBorder="1" applyAlignment="1" applyProtection="1">
      <alignment horizontal="left" vertical="top" wrapText="1"/>
      <protection locked="0"/>
    </xf>
    <xf numFmtId="0" fontId="0" fillId="0" borderId="8" xfId="0" applyFill="1" applyBorder="1" applyAlignment="1" applyProtection="1">
      <alignment horizontal="left" vertical="top" wrapText="1"/>
      <protection locked="0"/>
    </xf>
    <xf numFmtId="0" fontId="0" fillId="0" borderId="5" xfId="0" applyFill="1" applyBorder="1" applyAlignment="1" applyProtection="1">
      <alignment horizontal="left" vertical="top" wrapText="1"/>
      <protection locked="0"/>
    </xf>
    <xf numFmtId="0" fontId="0" fillId="0" borderId="10" xfId="0" applyFill="1" applyBorder="1" applyAlignment="1" applyProtection="1">
      <alignment horizontal="left" vertical="top" wrapText="1"/>
      <protection locked="0"/>
    </xf>
    <xf numFmtId="0" fontId="0" fillId="0" borderId="6" xfId="0" applyFill="1" applyBorder="1" applyAlignment="1" applyProtection="1">
      <alignment horizontal="left" vertical="top" wrapText="1"/>
      <protection locked="0"/>
    </xf>
    <xf numFmtId="0" fontId="3" fillId="2" borderId="12" xfId="0" applyFont="1" applyFill="1" applyBorder="1" applyAlignment="1">
      <alignment horizontal="center"/>
    </xf>
    <xf numFmtId="0" fontId="3" fillId="2" borderId="2" xfId="0" applyFont="1" applyFill="1" applyBorder="1" applyAlignment="1">
      <alignment horizontal="center"/>
    </xf>
    <xf numFmtId="0" fontId="2" fillId="2" borderId="7" xfId="0" applyFont="1" applyFill="1" applyBorder="1" applyAlignment="1">
      <alignment horizontal="center"/>
    </xf>
    <xf numFmtId="0" fontId="2" fillId="2" borderId="0" xfId="0" applyFont="1" applyFill="1" applyBorder="1" applyAlignment="1">
      <alignment horizontal="center"/>
    </xf>
    <xf numFmtId="0" fontId="2" fillId="2" borderId="8" xfId="0" applyFont="1" applyFill="1" applyBorder="1" applyAlignment="1">
      <alignment horizontal="center"/>
    </xf>
    <xf numFmtId="49" fontId="0" fillId="0" borderId="1" xfId="0" applyNumberFormat="1" applyFill="1" applyBorder="1" applyAlignment="1" applyProtection="1">
      <alignment horizontal="center"/>
      <protection locked="0"/>
    </xf>
    <xf numFmtId="49" fontId="0" fillId="0" borderId="2" xfId="0" applyNumberFormat="1" applyFill="1" applyBorder="1" applyAlignment="1" applyProtection="1">
      <alignment horizontal="center"/>
      <protection locked="0"/>
    </xf>
    <xf numFmtId="0" fontId="18" fillId="3" borderId="3" xfId="0" applyFont="1" applyFill="1" applyBorder="1" applyAlignment="1">
      <alignment horizontal="center"/>
    </xf>
    <xf numFmtId="0" fontId="18" fillId="3" borderId="9" xfId="0" applyFont="1" applyFill="1" applyBorder="1" applyAlignment="1">
      <alignment horizontal="center"/>
    </xf>
    <xf numFmtId="0" fontId="18" fillId="3" borderId="36" xfId="0" applyFont="1" applyFill="1" applyBorder="1" applyAlignment="1">
      <alignment horizontal="center"/>
    </xf>
    <xf numFmtId="0" fontId="18" fillId="3" borderId="37" xfId="0" applyFont="1" applyFill="1" applyBorder="1" applyAlignment="1">
      <alignment horizontal="center"/>
    </xf>
    <xf numFmtId="1" fontId="22" fillId="3" borderId="34" xfId="0" applyNumberFormat="1" applyFont="1" applyFill="1" applyBorder="1" applyAlignment="1">
      <alignment horizontal="center"/>
    </xf>
    <xf numFmtId="1" fontId="22" fillId="3" borderId="30" xfId="0" applyNumberFormat="1" applyFont="1" applyFill="1" applyBorder="1" applyAlignment="1">
      <alignment horizontal="center"/>
    </xf>
    <xf numFmtId="1" fontId="22" fillId="3" borderId="35" xfId="0" applyNumberFormat="1" applyFont="1" applyFill="1" applyBorder="1" applyAlignment="1">
      <alignment horizontal="center"/>
    </xf>
    <xf numFmtId="1" fontId="22" fillId="3" borderId="59" xfId="0" applyNumberFormat="1" applyFont="1" applyFill="1" applyBorder="1" applyAlignment="1">
      <alignment horizontal="center"/>
    </xf>
    <xf numFmtId="1" fontId="22" fillId="3" borderId="33" xfId="0" applyNumberFormat="1" applyFont="1" applyFill="1" applyBorder="1" applyAlignment="1">
      <alignment horizontal="center"/>
    </xf>
    <xf numFmtId="1" fontId="22" fillId="3" borderId="18" xfId="0" applyNumberFormat="1" applyFont="1" applyFill="1" applyBorder="1" applyAlignment="1">
      <alignment horizontal="center"/>
    </xf>
    <xf numFmtId="0" fontId="22" fillId="3" borderId="34" xfId="0" applyFont="1" applyFill="1" applyBorder="1" applyAlignment="1">
      <alignment horizontal="center"/>
    </xf>
    <xf numFmtId="0" fontId="22" fillId="3" borderId="30" xfId="0" applyFont="1" applyFill="1" applyBorder="1" applyAlignment="1">
      <alignment horizontal="center"/>
    </xf>
    <xf numFmtId="0" fontId="22" fillId="3" borderId="35" xfId="0" applyFont="1" applyFill="1" applyBorder="1" applyAlignment="1">
      <alignment horizontal="center"/>
    </xf>
    <xf numFmtId="164" fontId="18" fillId="3" borderId="3" xfId="0" applyNumberFormat="1" applyFont="1" applyFill="1" applyBorder="1" applyAlignment="1">
      <alignment horizontal="center"/>
    </xf>
    <xf numFmtId="164" fontId="18" fillId="3" borderId="36" xfId="0" applyNumberFormat="1" applyFont="1" applyFill="1" applyBorder="1" applyAlignment="1">
      <alignment horizontal="center"/>
    </xf>
    <xf numFmtId="164" fontId="18" fillId="3" borderId="37" xfId="0" applyNumberFormat="1" applyFont="1" applyFill="1" applyBorder="1" applyAlignment="1">
      <alignment horizontal="center"/>
    </xf>
    <xf numFmtId="0" fontId="22" fillId="3" borderId="59" xfId="0" applyFont="1" applyFill="1" applyBorder="1" applyAlignment="1">
      <alignment horizontal="center"/>
    </xf>
    <xf numFmtId="0" fontId="22" fillId="3" borderId="33" xfId="0" applyFont="1" applyFill="1" applyBorder="1" applyAlignment="1">
      <alignment horizontal="center"/>
    </xf>
    <xf numFmtId="0" fontId="22" fillId="3" borderId="18" xfId="0" applyFont="1" applyFill="1" applyBorder="1" applyAlignment="1">
      <alignment horizontal="center"/>
    </xf>
    <xf numFmtId="164" fontId="22" fillId="3" borderId="34" xfId="0" applyNumberFormat="1" applyFont="1" applyFill="1" applyBorder="1" applyAlignment="1">
      <alignment horizontal="center"/>
    </xf>
    <xf numFmtId="164" fontId="22" fillId="3" borderId="30" xfId="0" applyNumberFormat="1" applyFont="1" applyFill="1" applyBorder="1" applyAlignment="1">
      <alignment horizontal="center"/>
    </xf>
    <xf numFmtId="164" fontId="22" fillId="3" borderId="35" xfId="0" applyNumberFormat="1" applyFont="1" applyFill="1" applyBorder="1" applyAlignment="1">
      <alignment horizontal="center"/>
    </xf>
    <xf numFmtId="164" fontId="22" fillId="3" borderId="59" xfId="0" applyNumberFormat="1" applyFont="1" applyFill="1" applyBorder="1" applyAlignment="1">
      <alignment horizontal="center"/>
    </xf>
    <xf numFmtId="164" fontId="22" fillId="3" borderId="33" xfId="0" applyNumberFormat="1" applyFont="1" applyFill="1" applyBorder="1" applyAlignment="1">
      <alignment horizontal="center"/>
    </xf>
    <xf numFmtId="164" fontId="22" fillId="3" borderId="18" xfId="0" applyNumberFormat="1" applyFont="1" applyFill="1" applyBorder="1" applyAlignment="1">
      <alignment horizontal="center"/>
    </xf>
    <xf numFmtId="0" fontId="1" fillId="3" borderId="3" xfId="0" applyFont="1" applyFill="1" applyBorder="1" applyAlignment="1">
      <alignment horizontal="left" wrapText="1"/>
    </xf>
    <xf numFmtId="0" fontId="1" fillId="3" borderId="54" xfId="0" applyFont="1" applyFill="1" applyBorder="1" applyAlignment="1">
      <alignment horizontal="left" wrapText="1"/>
    </xf>
    <xf numFmtId="0" fontId="1" fillId="3" borderId="29" xfId="0" applyFont="1" applyFill="1" applyBorder="1" applyAlignment="1">
      <alignment horizontal="left" wrapText="1"/>
    </xf>
    <xf numFmtId="0" fontId="1" fillId="3" borderId="14" xfId="0" applyFont="1" applyFill="1" applyBorder="1" applyAlignment="1">
      <alignment horizontal="left" wrapText="1"/>
    </xf>
    <xf numFmtId="0" fontId="1" fillId="3" borderId="0" xfId="0" applyFont="1" applyFill="1" applyBorder="1" applyAlignment="1">
      <alignment horizontal="center" vertical="center" textRotation="90"/>
    </xf>
    <xf numFmtId="0" fontId="1" fillId="3" borderId="7" xfId="0" applyFont="1" applyFill="1" applyBorder="1" applyAlignment="1">
      <alignment horizontal="center" textRotation="90"/>
    </xf>
    <xf numFmtId="0" fontId="3" fillId="3" borderId="36" xfId="0" applyFont="1" applyFill="1" applyBorder="1" applyAlignment="1">
      <alignment horizontal="center"/>
    </xf>
    <xf numFmtId="0" fontId="3" fillId="3" borderId="37" xfId="0" applyFont="1" applyFill="1" applyBorder="1" applyAlignment="1">
      <alignment horizontal="center"/>
    </xf>
    <xf numFmtId="0" fontId="1" fillId="3" borderId="44" xfId="0" applyFont="1" applyFill="1" applyBorder="1" applyAlignment="1" applyProtection="1">
      <alignment horizontal="left"/>
      <protection locked="0"/>
    </xf>
    <xf numFmtId="0" fontId="1" fillId="3" borderId="39" xfId="0" applyFont="1" applyFill="1" applyBorder="1" applyAlignment="1" applyProtection="1">
      <alignment horizontal="left"/>
      <protection locked="0"/>
    </xf>
    <xf numFmtId="0" fontId="3" fillId="3" borderId="9" xfId="0" applyFont="1" applyFill="1" applyBorder="1" applyAlignment="1" applyProtection="1">
      <alignment horizontal="center"/>
      <protection locked="0"/>
    </xf>
    <xf numFmtId="0" fontId="3" fillId="3" borderId="54" xfId="0" applyFont="1" applyFill="1" applyBorder="1" applyAlignment="1" applyProtection="1">
      <alignment horizontal="center"/>
      <protection locked="0"/>
    </xf>
    <xf numFmtId="0" fontId="3" fillId="3" borderId="36" xfId="0" applyFont="1" applyFill="1" applyBorder="1" applyAlignment="1" applyProtection="1">
      <alignment horizontal="center"/>
      <protection locked="0"/>
    </xf>
    <xf numFmtId="0" fontId="3" fillId="3" borderId="37" xfId="0" applyFont="1" applyFill="1" applyBorder="1" applyAlignment="1" applyProtection="1">
      <alignment horizontal="center"/>
      <protection locked="0"/>
    </xf>
    <xf numFmtId="0" fontId="3" fillId="3" borderId="62" xfId="0" applyFont="1" applyFill="1" applyBorder="1" applyAlignment="1">
      <alignment horizontal="center"/>
    </xf>
    <xf numFmtId="0" fontId="3" fillId="3" borderId="9" xfId="0" applyFont="1" applyFill="1" applyBorder="1" applyAlignment="1">
      <alignment horizontal="center"/>
    </xf>
    <xf numFmtId="0" fontId="3" fillId="3" borderId="54" xfId="0" applyFont="1" applyFill="1" applyBorder="1" applyAlignment="1">
      <alignment horizontal="center"/>
    </xf>
    <xf numFmtId="0" fontId="0" fillId="0" borderId="7" xfId="0" applyFill="1" applyBorder="1" applyProtection="1">
      <protection locked="0"/>
    </xf>
    <xf numFmtId="0" fontId="0" fillId="0" borderId="0" xfId="0" applyFill="1" applyBorder="1" applyProtection="1">
      <protection locked="0"/>
    </xf>
    <xf numFmtId="0" fontId="0" fillId="0" borderId="8" xfId="0" applyFill="1" applyBorder="1" applyProtection="1">
      <protection locked="0"/>
    </xf>
    <xf numFmtId="0" fontId="0" fillId="0" borderId="7" xfId="0" applyBorder="1" applyProtection="1">
      <protection locked="0"/>
    </xf>
    <xf numFmtId="0" fontId="0" fillId="0" borderId="0" xfId="0" applyBorder="1" applyProtection="1">
      <protection locked="0"/>
    </xf>
    <xf numFmtId="0" fontId="0" fillId="0" borderId="8" xfId="0" applyBorder="1" applyProtection="1">
      <protection locked="0"/>
    </xf>
    <xf numFmtId="0" fontId="16" fillId="3" borderId="5" xfId="0" applyFont="1" applyFill="1" applyBorder="1" applyAlignment="1" applyProtection="1">
      <alignment horizontal="left"/>
    </xf>
    <xf numFmtId="0" fontId="16" fillId="3" borderId="10" xfId="0" applyFont="1" applyFill="1" applyBorder="1" applyAlignment="1" applyProtection="1">
      <alignment horizontal="left"/>
    </xf>
    <xf numFmtId="0" fontId="16" fillId="3" borderId="3" xfId="0" applyFont="1" applyFill="1" applyBorder="1" applyAlignment="1" applyProtection="1">
      <alignment horizontal="left"/>
    </xf>
    <xf numFmtId="0" fontId="16" fillId="3" borderId="9" xfId="0" applyFont="1" applyFill="1" applyBorder="1" applyAlignment="1" applyProtection="1">
      <alignment horizontal="left"/>
    </xf>
    <xf numFmtId="0" fontId="1" fillId="3" borderId="1" xfId="0" applyFont="1" applyFill="1" applyBorder="1" applyAlignment="1">
      <alignment horizontal="center"/>
    </xf>
    <xf numFmtId="0" fontId="1" fillId="3" borderId="12"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0" fillId="0" borderId="3" xfId="0" applyBorder="1" applyProtection="1">
      <protection locked="0"/>
    </xf>
    <xf numFmtId="0" fontId="0" fillId="0" borderId="9" xfId="0" applyBorder="1" applyProtection="1">
      <protection locked="0"/>
    </xf>
    <xf numFmtId="0" fontId="0" fillId="0" borderId="4" xfId="0" applyBorder="1" applyProtection="1">
      <protection locked="0"/>
    </xf>
    <xf numFmtId="0" fontId="3" fillId="3" borderId="60" xfId="0" applyFont="1" applyFill="1" applyBorder="1" applyAlignment="1">
      <alignment horizontal="center"/>
    </xf>
    <xf numFmtId="0" fontId="3" fillId="3" borderId="61" xfId="0" applyFont="1" applyFill="1" applyBorder="1" applyAlignment="1">
      <alignment horizontal="center"/>
    </xf>
    <xf numFmtId="0" fontId="1" fillId="0" borderId="0" xfId="0" applyFont="1" applyFill="1" applyBorder="1" applyAlignment="1">
      <alignment horizontal="center"/>
    </xf>
    <xf numFmtId="0" fontId="0" fillId="0" borderId="5" xfId="0" applyBorder="1" applyProtection="1">
      <protection locked="0"/>
    </xf>
    <xf numFmtId="0" fontId="0" fillId="0" borderId="10" xfId="0" applyBorder="1" applyProtection="1">
      <protection locked="0"/>
    </xf>
    <xf numFmtId="0" fontId="0" fillId="0" borderId="6" xfId="0" applyBorder="1" applyProtection="1">
      <protection locked="0"/>
    </xf>
    <xf numFmtId="0" fontId="10" fillId="3" borderId="44" xfId="0" applyFont="1" applyFill="1" applyBorder="1" applyAlignment="1">
      <alignment horizontal="center"/>
    </xf>
    <xf numFmtId="0" fontId="10" fillId="3" borderId="45" xfId="0" applyFont="1" applyFill="1" applyBorder="1" applyAlignment="1">
      <alignment horizontal="center"/>
    </xf>
    <xf numFmtId="0" fontId="10" fillId="3" borderId="46" xfId="0" applyFont="1" applyFill="1" applyBorder="1" applyAlignment="1">
      <alignment horizontal="center"/>
    </xf>
    <xf numFmtId="0" fontId="10" fillId="3" borderId="3" xfId="0" applyFont="1" applyFill="1" applyBorder="1" applyAlignment="1">
      <alignment horizontal="center"/>
    </xf>
    <xf numFmtId="0" fontId="10" fillId="3" borderId="9" xfId="0" applyFont="1" applyFill="1" applyBorder="1" applyAlignment="1">
      <alignment horizontal="center"/>
    </xf>
    <xf numFmtId="0" fontId="10" fillId="3" borderId="4" xfId="0" applyFont="1" applyFill="1" applyBorder="1" applyAlignment="1">
      <alignment horizontal="center"/>
    </xf>
    <xf numFmtId="0" fontId="1" fillId="3" borderId="3" xfId="0"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44" xfId="0" applyFont="1" applyFill="1" applyBorder="1" applyAlignment="1">
      <alignment horizontal="center"/>
    </xf>
    <xf numFmtId="0" fontId="1" fillId="3" borderId="45" xfId="0" applyFont="1" applyFill="1" applyBorder="1" applyAlignment="1">
      <alignment horizontal="center"/>
    </xf>
    <xf numFmtId="0" fontId="1" fillId="3" borderId="46" xfId="0" applyFont="1" applyFill="1" applyBorder="1" applyAlignment="1">
      <alignment horizontal="center"/>
    </xf>
    <xf numFmtId="49" fontId="4" fillId="0" borderId="14" xfId="0" applyNumberFormat="1" applyFont="1" applyBorder="1" applyAlignment="1" applyProtection="1">
      <alignment horizontal="center"/>
      <protection locked="0"/>
    </xf>
    <xf numFmtId="14" fontId="4" fillId="0" borderId="14" xfId="0" applyNumberFormat="1" applyFont="1" applyBorder="1" applyAlignment="1" applyProtection="1">
      <alignment horizontal="center"/>
      <protection locked="0"/>
    </xf>
    <xf numFmtId="0" fontId="0" fillId="0" borderId="18" xfId="0" applyBorder="1" applyAlignment="1" applyProtection="1">
      <alignment horizontal="center"/>
      <protection locked="0"/>
    </xf>
    <xf numFmtId="0" fontId="0" fillId="0" borderId="21" xfId="0"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4"/>
  <sheetViews>
    <sheetView topLeftCell="A13" zoomScale="90" zoomScaleNormal="90" workbookViewId="0">
      <selection activeCell="G20" sqref="G20"/>
    </sheetView>
  </sheetViews>
  <sheetFormatPr baseColWidth="10" defaultColWidth="8.83203125" defaultRowHeight="15" x14ac:dyDescent="0.2"/>
  <cols>
    <col min="1" max="1" width="11.6640625" customWidth="1"/>
    <col min="2" max="11" width="12.6640625" customWidth="1"/>
  </cols>
  <sheetData>
    <row r="1" spans="1:15" ht="21" x14ac:dyDescent="0.25">
      <c r="A1" s="423" t="s">
        <v>0</v>
      </c>
      <c r="B1" s="424"/>
      <c r="C1" s="424"/>
      <c r="D1" s="424"/>
      <c r="E1" s="424"/>
      <c r="F1" s="424"/>
      <c r="G1" s="424"/>
      <c r="H1" s="424"/>
      <c r="I1" s="424"/>
      <c r="J1" s="424"/>
      <c r="K1" s="425"/>
    </row>
    <row r="2" spans="1:15" ht="21" x14ac:dyDescent="0.25">
      <c r="A2" s="258"/>
      <c r="B2" s="259"/>
      <c r="C2" s="259"/>
      <c r="D2" s="259"/>
      <c r="E2" s="259"/>
      <c r="F2" s="259"/>
      <c r="G2" s="259"/>
      <c r="H2" s="259"/>
      <c r="I2" s="259"/>
      <c r="J2" s="259"/>
      <c r="K2" s="260"/>
    </row>
    <row r="3" spans="1:15" ht="15" customHeight="1" x14ac:dyDescent="0.2">
      <c r="A3" s="261" t="s">
        <v>1</v>
      </c>
      <c r="B3" s="426" t="s">
        <v>2</v>
      </c>
      <c r="C3" s="426"/>
      <c r="D3" s="426"/>
      <c r="E3" s="426"/>
      <c r="F3" s="426"/>
      <c r="G3" s="426"/>
      <c r="H3" s="426"/>
      <c r="I3" s="426"/>
      <c r="J3" s="426"/>
      <c r="K3" s="427"/>
    </row>
    <row r="4" spans="1:15" ht="15" customHeight="1" x14ac:dyDescent="0.2">
      <c r="A4" s="261"/>
      <c r="B4" s="213"/>
      <c r="C4" s="213"/>
      <c r="D4" s="213"/>
      <c r="E4" s="213"/>
      <c r="F4" s="213"/>
      <c r="G4" s="213"/>
      <c r="H4" s="213"/>
      <c r="I4" s="213"/>
      <c r="J4" s="213"/>
      <c r="K4" s="262"/>
    </row>
    <row r="5" spans="1:15" ht="30" customHeight="1" x14ac:dyDescent="0.2">
      <c r="A5" s="261" t="s">
        <v>3</v>
      </c>
      <c r="B5" s="426" t="s">
        <v>121</v>
      </c>
      <c r="C5" s="426"/>
      <c r="D5" s="426"/>
      <c r="E5" s="426"/>
      <c r="F5" s="426"/>
      <c r="G5" s="426"/>
      <c r="H5" s="426"/>
      <c r="I5" s="426"/>
      <c r="J5" s="426"/>
      <c r="K5" s="427"/>
    </row>
    <row r="6" spans="1:15" x14ac:dyDescent="0.2">
      <c r="A6" s="263"/>
      <c r="B6" s="1"/>
      <c r="C6" s="1"/>
      <c r="D6" s="1"/>
      <c r="E6" s="1"/>
      <c r="F6" s="1"/>
      <c r="G6" s="1"/>
      <c r="H6" s="20"/>
      <c r="I6" s="20"/>
      <c r="J6" s="20"/>
      <c r="K6" s="264"/>
    </row>
    <row r="7" spans="1:15" ht="30" customHeight="1" x14ac:dyDescent="0.2">
      <c r="A7" s="261" t="s">
        <v>4</v>
      </c>
      <c r="B7" s="426" t="s">
        <v>87</v>
      </c>
      <c r="C7" s="426"/>
      <c r="D7" s="426"/>
      <c r="E7" s="426"/>
      <c r="F7" s="426"/>
      <c r="G7" s="426"/>
      <c r="H7" s="426"/>
      <c r="I7" s="426"/>
      <c r="J7" s="426"/>
      <c r="K7" s="427"/>
      <c r="L7" s="2"/>
      <c r="M7" s="2"/>
      <c r="N7" s="2"/>
      <c r="O7" s="2"/>
    </row>
    <row r="8" spans="1:15" x14ac:dyDescent="0.2">
      <c r="A8" s="263"/>
      <c r="B8" s="213"/>
      <c r="C8" s="213"/>
      <c r="D8" s="213"/>
      <c r="E8" s="213"/>
      <c r="F8" s="213"/>
      <c r="G8" s="213"/>
      <c r="H8" s="20"/>
      <c r="I8" s="20"/>
      <c r="J8" s="20"/>
      <c r="K8" s="264"/>
    </row>
    <row r="9" spans="1:15" ht="32.25" customHeight="1" x14ac:dyDescent="0.2">
      <c r="A9" s="265" t="s">
        <v>127</v>
      </c>
      <c r="B9" s="426" t="s">
        <v>130</v>
      </c>
      <c r="C9" s="426"/>
      <c r="D9" s="426"/>
      <c r="E9" s="426"/>
      <c r="F9" s="426"/>
      <c r="G9" s="426"/>
      <c r="H9" s="426"/>
      <c r="I9" s="426"/>
      <c r="J9" s="426"/>
      <c r="K9" s="427"/>
    </row>
    <row r="10" spans="1:15" x14ac:dyDescent="0.2">
      <c r="A10" s="263"/>
      <c r="B10" s="213"/>
      <c r="C10" s="213"/>
      <c r="D10" s="213"/>
      <c r="E10" s="213"/>
      <c r="F10" s="213"/>
      <c r="G10" s="213"/>
      <c r="H10" s="20"/>
      <c r="I10" s="20"/>
      <c r="J10" s="20"/>
      <c r="K10" s="264"/>
    </row>
    <row r="11" spans="1:15" ht="31.5" customHeight="1" x14ac:dyDescent="0.2">
      <c r="A11" s="261" t="s">
        <v>5</v>
      </c>
      <c r="B11" s="421" t="s">
        <v>6</v>
      </c>
      <c r="C11" s="421"/>
      <c r="D11" s="421"/>
      <c r="E11" s="421"/>
      <c r="F11" s="421"/>
      <c r="G11" s="421"/>
      <c r="H11" s="421"/>
      <c r="I11" s="421"/>
      <c r="J11" s="421"/>
      <c r="K11" s="422"/>
    </row>
    <row r="12" spans="1:15" x14ac:dyDescent="0.2">
      <c r="A12" s="261"/>
      <c r="B12" s="266"/>
      <c r="C12" s="266"/>
      <c r="D12" s="266"/>
      <c r="E12" s="266"/>
      <c r="F12" s="266"/>
      <c r="G12" s="266"/>
      <c r="H12" s="20"/>
      <c r="I12" s="20"/>
      <c r="J12" s="20"/>
      <c r="K12" s="264"/>
    </row>
    <row r="13" spans="1:15" ht="81.75" customHeight="1" x14ac:dyDescent="0.2">
      <c r="A13" s="261" t="s">
        <v>7</v>
      </c>
      <c r="B13" s="421" t="s">
        <v>122</v>
      </c>
      <c r="C13" s="421"/>
      <c r="D13" s="421"/>
      <c r="E13" s="421"/>
      <c r="F13" s="421"/>
      <c r="G13" s="421"/>
      <c r="H13" s="421"/>
      <c r="I13" s="421"/>
      <c r="J13" s="421"/>
      <c r="K13" s="422"/>
    </row>
    <row r="14" spans="1:15" x14ac:dyDescent="0.2">
      <c r="A14" s="21"/>
      <c r="B14" s="20"/>
      <c r="C14" s="20"/>
      <c r="D14" s="20"/>
      <c r="E14" s="20"/>
      <c r="F14" s="20"/>
      <c r="G14" s="20"/>
      <c r="H14" s="20"/>
      <c r="I14" s="20"/>
      <c r="J14" s="20"/>
      <c r="K14" s="264"/>
    </row>
    <row r="15" spans="1:15" ht="15" customHeight="1" x14ac:dyDescent="0.25">
      <c r="A15" s="443" t="s">
        <v>8</v>
      </c>
      <c r="B15" s="444"/>
      <c r="C15" s="444"/>
      <c r="D15" s="444"/>
      <c r="E15" s="444"/>
      <c r="F15" s="444"/>
      <c r="G15" s="444"/>
      <c r="H15" s="444"/>
      <c r="I15" s="444"/>
      <c r="J15" s="444"/>
      <c r="K15" s="445"/>
    </row>
    <row r="16" spans="1:15" ht="16" thickBot="1" x14ac:dyDescent="0.25">
      <c r="A16" s="267"/>
      <c r="B16" s="268"/>
      <c r="C16" s="268"/>
      <c r="D16" s="268"/>
      <c r="E16" s="268"/>
      <c r="F16" s="268"/>
      <c r="G16" s="268"/>
      <c r="H16" s="268"/>
      <c r="I16" s="268"/>
      <c r="J16" s="268"/>
      <c r="K16" s="269"/>
    </row>
    <row r="17" spans="1:11" ht="16" thickBot="1" x14ac:dyDescent="0.25">
      <c r="A17" s="270" t="s">
        <v>9</v>
      </c>
      <c r="B17" s="430" t="s">
        <v>154</v>
      </c>
      <c r="C17" s="431"/>
      <c r="D17" s="20"/>
      <c r="E17" s="271" t="s">
        <v>10</v>
      </c>
      <c r="F17" s="20"/>
      <c r="G17" s="446" t="s">
        <v>155</v>
      </c>
      <c r="H17" s="447"/>
      <c r="I17" s="20"/>
      <c r="J17" s="34" t="s">
        <v>11</v>
      </c>
      <c r="K17" s="35"/>
    </row>
    <row r="18" spans="1:11" s="3" customFormat="1" ht="16" thickBot="1" x14ac:dyDescent="0.25">
      <c r="A18" s="21"/>
      <c r="B18" s="20"/>
      <c r="C18" s="20"/>
      <c r="D18" s="20"/>
      <c r="E18" s="20"/>
      <c r="F18" s="20"/>
      <c r="G18" s="20"/>
      <c r="H18" s="20"/>
      <c r="I18" s="20"/>
      <c r="J18" s="36"/>
      <c r="K18" s="378">
        <v>12</v>
      </c>
    </row>
    <row r="19" spans="1:11" ht="16" thickBot="1" x14ac:dyDescent="0.25">
      <c r="A19" s="270" t="s">
        <v>12</v>
      </c>
      <c r="B19" s="430">
        <v>10</v>
      </c>
      <c r="C19" s="431"/>
      <c r="D19" s="20"/>
      <c r="E19" s="272" t="s">
        <v>13</v>
      </c>
      <c r="F19" s="20"/>
      <c r="G19" s="430" t="s">
        <v>156</v>
      </c>
      <c r="H19" s="431"/>
      <c r="I19" s="20"/>
      <c r="J19" s="37"/>
      <c r="K19" s="273"/>
    </row>
    <row r="20" spans="1:11" ht="16" thickBot="1" x14ac:dyDescent="0.25">
      <c r="A20" s="21"/>
      <c r="B20" s="20"/>
      <c r="C20" s="20"/>
      <c r="D20" s="20"/>
      <c r="E20" s="20"/>
      <c r="F20" s="20"/>
      <c r="G20" s="20"/>
      <c r="H20" s="20"/>
      <c r="I20" s="20"/>
      <c r="J20" s="38"/>
      <c r="K20" s="274"/>
    </row>
    <row r="21" spans="1:11" ht="16" thickBot="1" x14ac:dyDescent="0.25">
      <c r="A21" s="270" t="s">
        <v>14</v>
      </c>
      <c r="B21" s="428"/>
      <c r="C21" s="429"/>
      <c r="D21" s="20"/>
      <c r="E21" s="272" t="s">
        <v>15</v>
      </c>
      <c r="F21" s="20"/>
      <c r="G21" s="430"/>
      <c r="H21" s="431"/>
      <c r="I21" s="20"/>
      <c r="J21" s="20"/>
      <c r="K21" s="264"/>
    </row>
    <row r="22" spans="1:11" ht="16" thickBot="1" x14ac:dyDescent="0.25">
      <c r="A22" s="21"/>
      <c r="B22" s="20"/>
      <c r="C22" s="20"/>
      <c r="D22" s="20"/>
      <c r="E22" s="20"/>
      <c r="F22" s="20"/>
      <c r="G22" s="20"/>
      <c r="H22" s="20"/>
      <c r="I22" s="20"/>
      <c r="J22" s="20"/>
      <c r="K22" s="264"/>
    </row>
    <row r="23" spans="1:11" x14ac:dyDescent="0.2">
      <c r="A23" s="270" t="s">
        <v>16</v>
      </c>
      <c r="B23" s="432"/>
      <c r="C23" s="433"/>
      <c r="D23" s="433"/>
      <c r="E23" s="433"/>
      <c r="F23" s="433"/>
      <c r="G23" s="433"/>
      <c r="H23" s="433"/>
      <c r="I23" s="433"/>
      <c r="J23" s="433"/>
      <c r="K23" s="434"/>
    </row>
    <row r="24" spans="1:11" x14ac:dyDescent="0.2">
      <c r="A24" s="21"/>
      <c r="B24" s="435"/>
      <c r="C24" s="436"/>
      <c r="D24" s="436"/>
      <c r="E24" s="436"/>
      <c r="F24" s="436"/>
      <c r="G24" s="436"/>
      <c r="H24" s="436"/>
      <c r="I24" s="436"/>
      <c r="J24" s="436"/>
      <c r="K24" s="437"/>
    </row>
    <row r="25" spans="1:11" ht="15" customHeight="1" x14ac:dyDescent="0.2">
      <c r="A25" s="21"/>
      <c r="B25" s="435"/>
      <c r="C25" s="436"/>
      <c r="D25" s="436"/>
      <c r="E25" s="436"/>
      <c r="F25" s="436"/>
      <c r="G25" s="436"/>
      <c r="H25" s="436"/>
      <c r="I25" s="436"/>
      <c r="J25" s="436"/>
      <c r="K25" s="437"/>
    </row>
    <row r="26" spans="1:11" ht="16" thickBot="1" x14ac:dyDescent="0.25">
      <c r="A26" s="21"/>
      <c r="B26" s="438"/>
      <c r="C26" s="439"/>
      <c r="D26" s="439"/>
      <c r="E26" s="439"/>
      <c r="F26" s="439"/>
      <c r="G26" s="439"/>
      <c r="H26" s="439"/>
      <c r="I26" s="439"/>
      <c r="J26" s="439"/>
      <c r="K26" s="440"/>
    </row>
    <row r="27" spans="1:11" ht="16" thickBot="1" x14ac:dyDescent="0.25">
      <c r="A27" s="21"/>
      <c r="B27" s="20"/>
      <c r="C27" s="20"/>
      <c r="D27" s="20"/>
      <c r="E27" s="20"/>
      <c r="F27" s="20"/>
      <c r="G27" s="20"/>
      <c r="H27" s="20"/>
      <c r="I27" s="20"/>
      <c r="J27" s="20"/>
      <c r="K27" s="264"/>
    </row>
    <row r="28" spans="1:11" ht="16" thickBot="1" x14ac:dyDescent="0.25">
      <c r="A28" s="4"/>
      <c r="B28" s="441" t="s">
        <v>17</v>
      </c>
      <c r="C28" s="441"/>
      <c r="D28" s="441"/>
      <c r="E28" s="441"/>
      <c r="F28" s="441"/>
      <c r="G28" s="441"/>
      <c r="H28" s="441"/>
      <c r="I28" s="441"/>
      <c r="J28" s="441"/>
      <c r="K28" s="442"/>
    </row>
    <row r="29" spans="1:11" ht="16" thickBot="1" x14ac:dyDescent="0.25">
      <c r="A29" s="5"/>
      <c r="B29" s="6">
        <v>1</v>
      </c>
      <c r="C29" s="7">
        <v>2</v>
      </c>
      <c r="D29" s="7">
        <v>3</v>
      </c>
      <c r="E29" s="7">
        <v>4</v>
      </c>
      <c r="F29" s="7">
        <v>5</v>
      </c>
      <c r="G29" s="7">
        <v>6</v>
      </c>
      <c r="H29" s="7">
        <v>7</v>
      </c>
      <c r="I29" s="7">
        <v>8</v>
      </c>
      <c r="J29" s="7">
        <v>9</v>
      </c>
      <c r="K29" s="8">
        <v>10</v>
      </c>
    </row>
    <row r="30" spans="1:11" x14ac:dyDescent="0.2">
      <c r="A30" s="9" t="s">
        <v>18</v>
      </c>
      <c r="B30" s="530" t="s">
        <v>148</v>
      </c>
      <c r="C30" s="530" t="s">
        <v>149</v>
      </c>
      <c r="D30" s="530" t="s">
        <v>150</v>
      </c>
      <c r="E30" s="530" t="s">
        <v>151</v>
      </c>
      <c r="F30" s="530" t="s">
        <v>152</v>
      </c>
      <c r="G30" s="530" t="s">
        <v>153</v>
      </c>
      <c r="H30" s="10"/>
      <c r="I30" s="10"/>
      <c r="J30" s="11"/>
      <c r="K30" s="12"/>
    </row>
    <row r="31" spans="1:11" x14ac:dyDescent="0.2">
      <c r="A31" s="9" t="s">
        <v>19</v>
      </c>
      <c r="B31" s="531"/>
      <c r="C31" s="531"/>
      <c r="D31" s="531"/>
      <c r="E31" s="531"/>
      <c r="F31" s="531"/>
      <c r="G31" s="531"/>
      <c r="H31" s="13"/>
      <c r="I31" s="13"/>
      <c r="J31" s="14"/>
      <c r="K31" s="15"/>
    </row>
    <row r="32" spans="1:11" x14ac:dyDescent="0.2">
      <c r="A32" s="9" t="s">
        <v>20</v>
      </c>
      <c r="B32" s="532">
        <v>30</v>
      </c>
      <c r="C32" s="532">
        <v>30</v>
      </c>
      <c r="D32" s="532">
        <v>30</v>
      </c>
      <c r="E32" s="532">
        <v>30</v>
      </c>
      <c r="F32" s="532">
        <v>30</v>
      </c>
      <c r="G32" s="532">
        <v>30</v>
      </c>
      <c r="H32" s="16"/>
      <c r="I32" s="16"/>
      <c r="J32" s="16"/>
      <c r="K32" s="94"/>
    </row>
    <row r="33" spans="1:11" ht="16" thickBot="1" x14ac:dyDescent="0.25">
      <c r="A33" s="17" t="s">
        <v>21</v>
      </c>
      <c r="B33" s="533">
        <v>4</v>
      </c>
      <c r="C33" s="533">
        <v>4</v>
      </c>
      <c r="D33" s="533">
        <v>4</v>
      </c>
      <c r="E33" s="533">
        <v>4</v>
      </c>
      <c r="F33" s="533">
        <v>4</v>
      </c>
      <c r="G33" s="533">
        <v>4</v>
      </c>
      <c r="H33" s="18"/>
      <c r="I33" s="18"/>
      <c r="J33" s="18"/>
      <c r="K33" s="95"/>
    </row>
    <row r="34" spans="1:11" ht="18" thickBot="1" x14ac:dyDescent="0.25">
      <c r="A34" s="19" t="s">
        <v>22</v>
      </c>
      <c r="B34" s="143">
        <f>IF(B33&gt;0,B32*B33,"")</f>
        <v>120</v>
      </c>
      <c r="C34" s="144">
        <f t="shared" ref="C34:K34" si="0">IF(C33&gt;0,C32*C33,"")</f>
        <v>120</v>
      </c>
      <c r="D34" s="144">
        <f t="shared" si="0"/>
        <v>120</v>
      </c>
      <c r="E34" s="144">
        <f t="shared" si="0"/>
        <v>120</v>
      </c>
      <c r="F34" s="144">
        <f t="shared" si="0"/>
        <v>120</v>
      </c>
      <c r="G34" s="144">
        <f>IF(G33&gt;0,G32*G33,"")</f>
        <v>120</v>
      </c>
      <c r="H34" s="144" t="str">
        <f t="shared" si="0"/>
        <v/>
      </c>
      <c r="I34" s="144" t="str">
        <f t="shared" si="0"/>
        <v/>
      </c>
      <c r="J34" s="144" t="str">
        <f t="shared" si="0"/>
        <v/>
      </c>
      <c r="K34" s="145" t="str">
        <f t="shared" si="0"/>
        <v/>
      </c>
    </row>
  </sheetData>
  <sheetProtection algorithmName="SHA-512" hashValue="9zHQ6GmuVrcE0zagXe81jrnIAO//vecxkjdVK17mILAoGDlMCyAez1DeejV3QFKZmiJHklYQOyQFU+fGF/FU1w==" saltValue="hqkRbxj4FvqQwdV/jsyxIA==" spinCount="100000" sheet="1" objects="1" scenarios="1"/>
  <mergeCells count="16">
    <mergeCell ref="B21:C21"/>
    <mergeCell ref="G21:H21"/>
    <mergeCell ref="B23:K26"/>
    <mergeCell ref="B28:K28"/>
    <mergeCell ref="B13:K13"/>
    <mergeCell ref="A15:K15"/>
    <mergeCell ref="B17:C17"/>
    <mergeCell ref="G17:H17"/>
    <mergeCell ref="B19:C19"/>
    <mergeCell ref="G19:H19"/>
    <mergeCell ref="B11:K11"/>
    <mergeCell ref="A1:K1"/>
    <mergeCell ref="B3:K3"/>
    <mergeCell ref="B5:K5"/>
    <mergeCell ref="B7:K7"/>
    <mergeCell ref="B9:K9"/>
  </mergeCells>
  <pageMargins left="0.31496062992125984" right="0.31496062992125984" top="0.23622047244094491" bottom="0.23622047244094491" header="0.11811023622047245" footer="0.11811023622047245"/>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09"/>
  <sheetViews>
    <sheetView tabSelected="1" topLeftCell="A159" zoomScale="80" zoomScaleNormal="80" workbookViewId="0">
      <selection activeCell="G176" sqref="G176"/>
    </sheetView>
  </sheetViews>
  <sheetFormatPr baseColWidth="10" defaultColWidth="9.1640625" defaultRowHeight="15" x14ac:dyDescent="0.2"/>
  <cols>
    <col min="1" max="1" width="27" style="205" bestFit="1" customWidth="1"/>
    <col min="2" max="2" width="15.5" style="415" customWidth="1"/>
    <col min="3" max="10" width="14.33203125" style="416" customWidth="1"/>
    <col min="11" max="11" width="14.6640625" style="416" customWidth="1"/>
    <col min="12" max="16384" width="9.1640625" style="170"/>
  </cols>
  <sheetData>
    <row r="1" spans="1:11" x14ac:dyDescent="0.2">
      <c r="A1" s="448" t="s">
        <v>56</v>
      </c>
      <c r="B1" s="449"/>
      <c r="C1" s="450"/>
      <c r="D1" s="450"/>
      <c r="E1" s="450"/>
      <c r="F1" s="450"/>
      <c r="G1" s="450"/>
      <c r="H1" s="450"/>
      <c r="I1" s="450"/>
      <c r="J1" s="450"/>
      <c r="K1" s="451"/>
    </row>
    <row r="2" spans="1:11" x14ac:dyDescent="0.2">
      <c r="A2" s="171"/>
      <c r="B2" s="384" t="s">
        <v>107</v>
      </c>
      <c r="C2" s="455" t="s">
        <v>23</v>
      </c>
      <c r="D2" s="456"/>
      <c r="E2" s="456"/>
      <c r="F2" s="457"/>
      <c r="G2" s="452" t="s">
        <v>24</v>
      </c>
      <c r="H2" s="453"/>
      <c r="I2" s="453"/>
      <c r="J2" s="453"/>
      <c r="K2" s="454"/>
    </row>
    <row r="3" spans="1:11" x14ac:dyDescent="0.2">
      <c r="A3" s="177" t="s">
        <v>54</v>
      </c>
      <c r="B3" s="384" t="s">
        <v>108</v>
      </c>
      <c r="C3" s="384" t="s">
        <v>38</v>
      </c>
      <c r="D3" s="384" t="s">
        <v>39</v>
      </c>
      <c r="E3" s="384" t="s">
        <v>40</v>
      </c>
      <c r="F3" s="384" t="s">
        <v>41</v>
      </c>
      <c r="G3" s="385" t="s">
        <v>38</v>
      </c>
      <c r="H3" s="384" t="s">
        <v>39</v>
      </c>
      <c r="I3" s="384" t="s">
        <v>40</v>
      </c>
      <c r="J3" s="384" t="s">
        <v>41</v>
      </c>
      <c r="K3" s="386" t="s">
        <v>65</v>
      </c>
    </row>
    <row r="4" spans="1:11" x14ac:dyDescent="0.2">
      <c r="A4" s="379" t="s">
        <v>42</v>
      </c>
      <c r="B4" s="387"/>
      <c r="C4" s="388"/>
      <c r="D4" s="388"/>
      <c r="E4" s="388"/>
      <c r="F4" s="389"/>
      <c r="G4" s="388"/>
      <c r="H4" s="388"/>
      <c r="I4" s="388"/>
      <c r="J4" s="388"/>
      <c r="K4" s="390"/>
    </row>
    <row r="5" spans="1:11" x14ac:dyDescent="0.2">
      <c r="A5" s="379" t="s">
        <v>105</v>
      </c>
      <c r="B5" s="391"/>
      <c r="C5" s="388"/>
      <c r="D5" s="388"/>
      <c r="E5" s="388"/>
      <c r="F5" s="392"/>
      <c r="G5" s="388"/>
      <c r="H5" s="388"/>
      <c r="I5" s="388"/>
      <c r="J5" s="393"/>
      <c r="K5" s="394"/>
    </row>
    <row r="6" spans="1:11" x14ac:dyDescent="0.2">
      <c r="A6" s="379" t="s">
        <v>43</v>
      </c>
      <c r="B6" s="391"/>
      <c r="C6" s="388"/>
      <c r="D6" s="388"/>
      <c r="E6" s="388"/>
      <c r="F6" s="389"/>
      <c r="G6" s="388"/>
      <c r="H6" s="388"/>
      <c r="I6" s="388"/>
      <c r="J6" s="388"/>
      <c r="K6" s="390"/>
    </row>
    <row r="7" spans="1:11" x14ac:dyDescent="0.2">
      <c r="A7" s="380" t="s">
        <v>104</v>
      </c>
      <c r="B7" s="391"/>
      <c r="C7" s="388"/>
      <c r="D7" s="388"/>
      <c r="E7" s="388"/>
      <c r="F7" s="388"/>
      <c r="G7" s="395"/>
      <c r="H7" s="388"/>
      <c r="I7" s="388"/>
      <c r="J7" s="388"/>
      <c r="K7" s="390"/>
    </row>
    <row r="8" spans="1:11" x14ac:dyDescent="0.2">
      <c r="A8" s="381"/>
      <c r="B8" s="396"/>
      <c r="C8" s="397"/>
      <c r="D8" s="397"/>
      <c r="E8" s="397"/>
      <c r="F8" s="398"/>
      <c r="G8" s="397"/>
      <c r="H8" s="397"/>
      <c r="I8" s="397"/>
      <c r="J8" s="397"/>
      <c r="K8" s="399"/>
    </row>
    <row r="9" spans="1:11" x14ac:dyDescent="0.2">
      <c r="A9" s="381" t="s">
        <v>100</v>
      </c>
      <c r="B9" s="400"/>
      <c r="C9" s="401"/>
      <c r="D9" s="401"/>
      <c r="E9" s="393"/>
      <c r="F9" s="392"/>
      <c r="G9" s="402"/>
      <c r="H9" s="402"/>
      <c r="I9" s="402"/>
      <c r="J9" s="403"/>
      <c r="K9" s="404"/>
    </row>
    <row r="10" spans="1:11" x14ac:dyDescent="0.2">
      <c r="A10" s="382" t="s">
        <v>44</v>
      </c>
      <c r="B10" s="391"/>
      <c r="C10" s="388"/>
      <c r="D10" s="388"/>
      <c r="E10" s="393"/>
      <c r="F10" s="392"/>
      <c r="G10" s="402"/>
      <c r="H10" s="402"/>
      <c r="I10" s="402"/>
      <c r="J10" s="403"/>
      <c r="K10" s="404"/>
    </row>
    <row r="11" spans="1:11" x14ac:dyDescent="0.2">
      <c r="A11" s="382" t="s">
        <v>28</v>
      </c>
      <c r="B11" s="391"/>
      <c r="C11" s="388"/>
      <c r="D11" s="388"/>
      <c r="E11" s="393"/>
      <c r="F11" s="392"/>
      <c r="G11" s="402"/>
      <c r="H11" s="402"/>
      <c r="I11" s="402"/>
      <c r="J11" s="403"/>
      <c r="K11" s="404"/>
    </row>
    <row r="12" spans="1:11" x14ac:dyDescent="0.2">
      <c r="A12" s="382" t="s">
        <v>29</v>
      </c>
      <c r="B12" s="391"/>
      <c r="C12" s="388"/>
      <c r="D12" s="388"/>
      <c r="E12" s="388"/>
      <c r="F12" s="389"/>
      <c r="G12" s="402"/>
      <c r="H12" s="402"/>
      <c r="I12" s="402"/>
      <c r="J12" s="402"/>
      <c r="K12" s="405"/>
    </row>
    <row r="13" spans="1:11" x14ac:dyDescent="0.2">
      <c r="A13" s="382" t="s">
        <v>26</v>
      </c>
      <c r="B13" s="391"/>
      <c r="C13" s="388"/>
      <c r="D13" s="388"/>
      <c r="E13" s="393"/>
      <c r="F13" s="392"/>
      <c r="G13" s="402"/>
      <c r="H13" s="402"/>
      <c r="I13" s="402"/>
      <c r="J13" s="403"/>
      <c r="K13" s="404"/>
    </row>
    <row r="14" spans="1:11" x14ac:dyDescent="0.2">
      <c r="A14" s="383"/>
      <c r="B14" s="396"/>
      <c r="C14" s="397"/>
      <c r="D14" s="397"/>
      <c r="E14" s="397"/>
      <c r="F14" s="398"/>
      <c r="G14" s="406"/>
      <c r="H14" s="406"/>
      <c r="I14" s="406"/>
      <c r="J14" s="406"/>
      <c r="K14" s="407"/>
    </row>
    <row r="15" spans="1:11" x14ac:dyDescent="0.2">
      <c r="A15" s="382" t="s">
        <v>45</v>
      </c>
      <c r="B15" s="391"/>
      <c r="C15" s="402"/>
      <c r="D15" s="402"/>
      <c r="E15" s="402"/>
      <c r="F15" s="408"/>
      <c r="G15" s="402"/>
      <c r="H15" s="402"/>
      <c r="I15" s="402"/>
      <c r="J15" s="403"/>
      <c r="K15" s="404"/>
    </row>
    <row r="16" spans="1:11" x14ac:dyDescent="0.2">
      <c r="A16" s="382" t="s">
        <v>46</v>
      </c>
      <c r="B16" s="391"/>
      <c r="C16" s="402"/>
      <c r="D16" s="402"/>
      <c r="E16" s="402"/>
      <c r="F16" s="409"/>
      <c r="G16" s="402"/>
      <c r="H16" s="402"/>
      <c r="I16" s="402"/>
      <c r="J16" s="402"/>
      <c r="K16" s="405"/>
    </row>
    <row r="17" spans="1:11" x14ac:dyDescent="0.2">
      <c r="A17" s="382" t="s">
        <v>47</v>
      </c>
      <c r="B17" s="391"/>
      <c r="C17" s="402"/>
      <c r="D17" s="402"/>
      <c r="E17" s="402"/>
      <c r="F17" s="408"/>
      <c r="G17" s="402"/>
      <c r="H17" s="402"/>
      <c r="I17" s="402"/>
      <c r="J17" s="403"/>
      <c r="K17" s="404"/>
    </row>
    <row r="18" spans="1:11" x14ac:dyDescent="0.2">
      <c r="A18" s="382" t="s">
        <v>48</v>
      </c>
      <c r="B18" s="391"/>
      <c r="C18" s="402"/>
      <c r="D18" s="402"/>
      <c r="E18" s="402"/>
      <c r="F18" s="408"/>
      <c r="G18" s="402"/>
      <c r="H18" s="402"/>
      <c r="I18" s="402"/>
      <c r="J18" s="403"/>
      <c r="K18" s="404"/>
    </row>
    <row r="19" spans="1:11" x14ac:dyDescent="0.2">
      <c r="A19" s="382" t="s">
        <v>32</v>
      </c>
      <c r="B19" s="391"/>
      <c r="C19" s="402"/>
      <c r="D19" s="402"/>
      <c r="E19" s="402"/>
      <c r="F19" s="409"/>
      <c r="G19" s="402"/>
      <c r="H19" s="402"/>
      <c r="I19" s="402"/>
      <c r="J19" s="402"/>
      <c r="K19" s="405"/>
    </row>
    <row r="20" spans="1:11" x14ac:dyDescent="0.2">
      <c r="A20" s="382" t="s">
        <v>49</v>
      </c>
      <c r="B20" s="391"/>
      <c r="C20" s="402">
        <v>21</v>
      </c>
      <c r="D20" s="402"/>
      <c r="E20" s="402"/>
      <c r="F20" s="409"/>
      <c r="G20" s="402">
        <v>12</v>
      </c>
      <c r="H20" s="402"/>
      <c r="I20" s="402"/>
      <c r="J20" s="402"/>
      <c r="K20" s="405"/>
    </row>
    <row r="21" spans="1:11" x14ac:dyDescent="0.2">
      <c r="A21" s="382" t="s">
        <v>76</v>
      </c>
      <c r="B21" s="391"/>
      <c r="C21" s="402"/>
      <c r="D21" s="402"/>
      <c r="E21" s="402"/>
      <c r="F21" s="408"/>
      <c r="G21" s="402"/>
      <c r="H21" s="402"/>
      <c r="I21" s="402"/>
      <c r="J21" s="403"/>
      <c r="K21" s="404"/>
    </row>
    <row r="22" spans="1:11" x14ac:dyDescent="0.2">
      <c r="A22" s="382" t="s">
        <v>33</v>
      </c>
      <c r="B22" s="391"/>
      <c r="C22" s="402"/>
      <c r="D22" s="402"/>
      <c r="E22" s="402"/>
      <c r="F22" s="408"/>
      <c r="G22" s="402"/>
      <c r="H22" s="402"/>
      <c r="I22" s="402"/>
      <c r="J22" s="403"/>
      <c r="K22" s="404"/>
    </row>
    <row r="23" spans="1:11" x14ac:dyDescent="0.2">
      <c r="A23" s="382" t="s">
        <v>111</v>
      </c>
      <c r="B23" s="391"/>
      <c r="C23" s="402"/>
      <c r="D23" s="402"/>
      <c r="E23" s="402"/>
      <c r="F23" s="409"/>
      <c r="G23" s="402"/>
      <c r="H23" s="402"/>
      <c r="I23" s="402"/>
      <c r="J23" s="402"/>
      <c r="K23" s="405"/>
    </row>
    <row r="24" spans="1:11" x14ac:dyDescent="0.2">
      <c r="A24" s="382" t="s">
        <v>50</v>
      </c>
      <c r="B24" s="391"/>
      <c r="C24" s="402"/>
      <c r="D24" s="402"/>
      <c r="E24" s="402"/>
      <c r="F24" s="408"/>
      <c r="G24" s="402"/>
      <c r="H24" s="402"/>
      <c r="I24" s="402"/>
      <c r="J24" s="403"/>
      <c r="K24" s="404"/>
    </row>
    <row r="25" spans="1:11" x14ac:dyDescent="0.2">
      <c r="A25" s="382" t="s">
        <v>31</v>
      </c>
      <c r="B25" s="391"/>
      <c r="C25" s="402"/>
      <c r="D25" s="402"/>
      <c r="E25" s="402"/>
      <c r="F25" s="409"/>
      <c r="G25" s="402"/>
      <c r="H25" s="402"/>
      <c r="I25" s="402"/>
      <c r="J25" s="402"/>
      <c r="K25" s="405"/>
    </row>
    <row r="26" spans="1:11" x14ac:dyDescent="0.2">
      <c r="A26" s="382" t="s">
        <v>106</v>
      </c>
      <c r="B26" s="391"/>
      <c r="C26" s="402"/>
      <c r="D26" s="402"/>
      <c r="E26" s="402"/>
      <c r="F26" s="408"/>
      <c r="G26" s="402"/>
      <c r="H26" s="402"/>
      <c r="I26" s="402"/>
      <c r="J26" s="403"/>
      <c r="K26" s="404"/>
    </row>
    <row r="27" spans="1:11" x14ac:dyDescent="0.2">
      <c r="A27" s="382" t="s">
        <v>51</v>
      </c>
      <c r="B27" s="391"/>
      <c r="C27" s="402"/>
      <c r="D27" s="402"/>
      <c r="E27" s="402"/>
      <c r="F27" s="409"/>
      <c r="G27" s="402"/>
      <c r="H27" s="402"/>
      <c r="I27" s="402"/>
      <c r="J27" s="402"/>
      <c r="K27" s="405"/>
    </row>
    <row r="28" spans="1:11" x14ac:dyDescent="0.2">
      <c r="A28" s="382" t="s">
        <v>52</v>
      </c>
      <c r="B28" s="391"/>
      <c r="C28" s="402"/>
      <c r="D28" s="402"/>
      <c r="E28" s="403"/>
      <c r="F28" s="408"/>
      <c r="G28" s="402"/>
      <c r="H28" s="402"/>
      <c r="I28" s="403"/>
      <c r="J28" s="403"/>
      <c r="K28" s="404"/>
    </row>
    <row r="29" spans="1:11" ht="16" thickBot="1" x14ac:dyDescent="0.25">
      <c r="A29" s="382" t="s">
        <v>53</v>
      </c>
      <c r="B29" s="410"/>
      <c r="C29" s="411"/>
      <c r="D29" s="411"/>
      <c r="E29" s="411"/>
      <c r="F29" s="412"/>
      <c r="G29" s="411"/>
      <c r="H29" s="411"/>
      <c r="I29" s="411"/>
      <c r="J29" s="413"/>
      <c r="K29" s="414"/>
    </row>
    <row r="30" spans="1:11" ht="16" thickBot="1" x14ac:dyDescent="0.25">
      <c r="A30" s="211" t="s">
        <v>25</v>
      </c>
      <c r="B30" s="276">
        <f t="shared" ref="B30:K30" si="0">SUM(B4:B29)</f>
        <v>0</v>
      </c>
      <c r="C30" s="277">
        <f t="shared" si="0"/>
        <v>21</v>
      </c>
      <c r="D30" s="276">
        <f t="shared" si="0"/>
        <v>0</v>
      </c>
      <c r="E30" s="276">
        <f>SUM(E4:E29)</f>
        <v>0</v>
      </c>
      <c r="F30" s="278">
        <f t="shared" si="0"/>
        <v>0</v>
      </c>
      <c r="G30" s="276">
        <f t="shared" si="0"/>
        <v>12</v>
      </c>
      <c r="H30" s="276">
        <f t="shared" si="0"/>
        <v>0</v>
      </c>
      <c r="I30" s="276">
        <f>SUM(I4:I29)</f>
        <v>0</v>
      </c>
      <c r="J30" s="276">
        <f t="shared" si="0"/>
        <v>0</v>
      </c>
      <c r="K30" s="279">
        <f t="shared" si="0"/>
        <v>0</v>
      </c>
    </row>
    <row r="31" spans="1:11" ht="16" thickBot="1" x14ac:dyDescent="0.25"/>
    <row r="32" spans="1:11" x14ac:dyDescent="0.2">
      <c r="A32" s="448" t="s">
        <v>55</v>
      </c>
      <c r="B32" s="449"/>
      <c r="C32" s="450"/>
      <c r="D32" s="450"/>
      <c r="E32" s="450"/>
      <c r="F32" s="450"/>
      <c r="G32" s="450"/>
      <c r="H32" s="450"/>
      <c r="I32" s="450"/>
      <c r="J32" s="450"/>
      <c r="K32" s="451"/>
    </row>
    <row r="33" spans="1:11" x14ac:dyDescent="0.2">
      <c r="A33" s="171"/>
      <c r="B33" s="384" t="s">
        <v>107</v>
      </c>
      <c r="C33" s="455" t="s">
        <v>23</v>
      </c>
      <c r="D33" s="456"/>
      <c r="E33" s="456"/>
      <c r="F33" s="457"/>
      <c r="G33" s="452" t="s">
        <v>24</v>
      </c>
      <c r="H33" s="453"/>
      <c r="I33" s="453"/>
      <c r="J33" s="453"/>
      <c r="K33" s="454"/>
    </row>
    <row r="34" spans="1:11" x14ac:dyDescent="0.2">
      <c r="A34" s="177" t="s">
        <v>54</v>
      </c>
      <c r="B34" s="384" t="s">
        <v>108</v>
      </c>
      <c r="C34" s="384" t="s">
        <v>38</v>
      </c>
      <c r="D34" s="384" t="s">
        <v>39</v>
      </c>
      <c r="E34" s="384" t="s">
        <v>40</v>
      </c>
      <c r="F34" s="384" t="s">
        <v>41</v>
      </c>
      <c r="G34" s="385" t="s">
        <v>38</v>
      </c>
      <c r="H34" s="384" t="s">
        <v>39</v>
      </c>
      <c r="I34" s="384" t="s">
        <v>40</v>
      </c>
      <c r="J34" s="384" t="s">
        <v>41</v>
      </c>
      <c r="K34" s="386" t="s">
        <v>65</v>
      </c>
    </row>
    <row r="35" spans="1:11" x14ac:dyDescent="0.2">
      <c r="A35" s="379" t="s">
        <v>42</v>
      </c>
      <c r="B35" s="387"/>
      <c r="C35" s="388"/>
      <c r="D35" s="388"/>
      <c r="E35" s="388"/>
      <c r="F35" s="389"/>
      <c r="G35" s="388"/>
      <c r="H35" s="388"/>
      <c r="I35" s="388"/>
      <c r="J35" s="388"/>
      <c r="K35" s="390"/>
    </row>
    <row r="36" spans="1:11" x14ac:dyDescent="0.2">
      <c r="A36" s="379" t="s">
        <v>105</v>
      </c>
      <c r="B36" s="391"/>
      <c r="C36" s="388"/>
      <c r="D36" s="388"/>
      <c r="E36" s="388"/>
      <c r="F36" s="392"/>
      <c r="G36" s="388"/>
      <c r="H36" s="388"/>
      <c r="I36" s="388"/>
      <c r="J36" s="393"/>
      <c r="K36" s="394"/>
    </row>
    <row r="37" spans="1:11" x14ac:dyDescent="0.2">
      <c r="A37" s="379" t="s">
        <v>43</v>
      </c>
      <c r="B37" s="391"/>
      <c r="C37" s="388"/>
      <c r="D37" s="388"/>
      <c r="E37" s="388"/>
      <c r="F37" s="389"/>
      <c r="G37" s="388"/>
      <c r="H37" s="388"/>
      <c r="I37" s="388"/>
      <c r="J37" s="388"/>
      <c r="K37" s="390"/>
    </row>
    <row r="38" spans="1:11" x14ac:dyDescent="0.2">
      <c r="A38" s="380" t="s">
        <v>104</v>
      </c>
      <c r="B38" s="391"/>
      <c r="C38" s="388"/>
      <c r="D38" s="388"/>
      <c r="E38" s="388"/>
      <c r="F38" s="388"/>
      <c r="G38" s="395"/>
      <c r="H38" s="388"/>
      <c r="I38" s="388"/>
      <c r="J38" s="388"/>
      <c r="K38" s="390"/>
    </row>
    <row r="39" spans="1:11" x14ac:dyDescent="0.2">
      <c r="A39" s="381"/>
      <c r="B39" s="396"/>
      <c r="C39" s="397"/>
      <c r="D39" s="397"/>
      <c r="E39" s="397"/>
      <c r="F39" s="398"/>
      <c r="G39" s="397"/>
      <c r="H39" s="397"/>
      <c r="I39" s="397"/>
      <c r="J39" s="397"/>
      <c r="K39" s="399"/>
    </row>
    <row r="40" spans="1:11" x14ac:dyDescent="0.2">
      <c r="A40" s="381" t="s">
        <v>100</v>
      </c>
      <c r="B40" s="400"/>
      <c r="C40" s="401"/>
      <c r="D40" s="401"/>
      <c r="E40" s="401"/>
      <c r="F40" s="392"/>
      <c r="G40" s="402"/>
      <c r="H40" s="402"/>
      <c r="I40" s="402"/>
      <c r="J40" s="403"/>
      <c r="K40" s="404"/>
    </row>
    <row r="41" spans="1:11" x14ac:dyDescent="0.2">
      <c r="A41" s="382" t="s">
        <v>44</v>
      </c>
      <c r="B41" s="391"/>
      <c r="C41" s="388"/>
      <c r="D41" s="388"/>
      <c r="E41" s="401"/>
      <c r="F41" s="392"/>
      <c r="G41" s="402"/>
      <c r="H41" s="402"/>
      <c r="I41" s="402"/>
      <c r="J41" s="403"/>
      <c r="K41" s="404"/>
    </row>
    <row r="42" spans="1:11" x14ac:dyDescent="0.2">
      <c r="A42" s="382" t="s">
        <v>28</v>
      </c>
      <c r="B42" s="391"/>
      <c r="C42" s="388"/>
      <c r="D42" s="388"/>
      <c r="E42" s="401"/>
      <c r="F42" s="392"/>
      <c r="G42" s="402"/>
      <c r="H42" s="402"/>
      <c r="I42" s="402"/>
      <c r="J42" s="403"/>
      <c r="K42" s="404"/>
    </row>
    <row r="43" spans="1:11" x14ac:dyDescent="0.2">
      <c r="A43" s="382" t="s">
        <v>29</v>
      </c>
      <c r="B43" s="391"/>
      <c r="C43" s="388"/>
      <c r="D43" s="388"/>
      <c r="E43" s="401"/>
      <c r="F43" s="389"/>
      <c r="G43" s="402"/>
      <c r="H43" s="402"/>
      <c r="I43" s="402"/>
      <c r="J43" s="402"/>
      <c r="K43" s="405"/>
    </row>
    <row r="44" spans="1:11" x14ac:dyDescent="0.2">
      <c r="A44" s="382" t="s">
        <v>26</v>
      </c>
      <c r="B44" s="391"/>
      <c r="C44" s="388"/>
      <c r="D44" s="388"/>
      <c r="E44" s="401"/>
      <c r="F44" s="392"/>
      <c r="G44" s="402"/>
      <c r="H44" s="402"/>
      <c r="I44" s="402"/>
      <c r="J44" s="403"/>
      <c r="K44" s="404"/>
    </row>
    <row r="45" spans="1:11" x14ac:dyDescent="0.2">
      <c r="A45" s="383"/>
      <c r="B45" s="396"/>
      <c r="C45" s="397"/>
      <c r="D45" s="397"/>
      <c r="E45" s="397"/>
      <c r="F45" s="398"/>
      <c r="G45" s="406"/>
      <c r="H45" s="406"/>
      <c r="I45" s="406"/>
      <c r="J45" s="406"/>
      <c r="K45" s="407"/>
    </row>
    <row r="46" spans="1:11" x14ac:dyDescent="0.2">
      <c r="A46" s="382" t="s">
        <v>45</v>
      </c>
      <c r="B46" s="391"/>
      <c r="C46" s="402"/>
      <c r="D46" s="402"/>
      <c r="E46" s="402"/>
      <c r="F46" s="409"/>
      <c r="G46" s="402"/>
      <c r="H46" s="402"/>
      <c r="I46" s="402"/>
      <c r="J46" s="402"/>
      <c r="K46" s="404"/>
    </row>
    <row r="47" spans="1:11" x14ac:dyDescent="0.2">
      <c r="A47" s="382" t="s">
        <v>46</v>
      </c>
      <c r="B47" s="391"/>
      <c r="C47" s="402"/>
      <c r="D47" s="402"/>
      <c r="E47" s="402"/>
      <c r="F47" s="409"/>
      <c r="G47" s="402"/>
      <c r="H47" s="402"/>
      <c r="I47" s="402"/>
      <c r="J47" s="402"/>
      <c r="K47" s="405"/>
    </row>
    <row r="48" spans="1:11" x14ac:dyDescent="0.2">
      <c r="A48" s="382" t="s">
        <v>47</v>
      </c>
      <c r="B48" s="391"/>
      <c r="C48" s="402"/>
      <c r="D48" s="402"/>
      <c r="E48" s="402"/>
      <c r="F48" s="408"/>
      <c r="G48" s="402"/>
      <c r="H48" s="402"/>
      <c r="I48" s="402"/>
      <c r="J48" s="403"/>
      <c r="K48" s="404"/>
    </row>
    <row r="49" spans="1:11" x14ac:dyDescent="0.2">
      <c r="A49" s="382" t="s">
        <v>48</v>
      </c>
      <c r="B49" s="391"/>
      <c r="C49" s="402"/>
      <c r="D49" s="402"/>
      <c r="E49" s="402"/>
      <c r="F49" s="408"/>
      <c r="G49" s="402"/>
      <c r="H49" s="402"/>
      <c r="I49" s="402"/>
      <c r="J49" s="403"/>
      <c r="K49" s="404"/>
    </row>
    <row r="50" spans="1:11" x14ac:dyDescent="0.2">
      <c r="A50" s="382" t="s">
        <v>32</v>
      </c>
      <c r="B50" s="391"/>
      <c r="C50" s="402"/>
      <c r="D50" s="402"/>
      <c r="E50" s="402"/>
      <c r="F50" s="409"/>
      <c r="G50" s="402"/>
      <c r="H50" s="402"/>
      <c r="I50" s="402"/>
      <c r="J50" s="402"/>
      <c r="K50" s="405"/>
    </row>
    <row r="51" spans="1:11" x14ac:dyDescent="0.2">
      <c r="A51" s="382" t="s">
        <v>49</v>
      </c>
      <c r="B51" s="391"/>
      <c r="C51" s="402">
        <v>13</v>
      </c>
      <c r="D51" s="402"/>
      <c r="E51" s="402"/>
      <c r="F51" s="409"/>
      <c r="G51" s="402">
        <v>6</v>
      </c>
      <c r="H51" s="402"/>
      <c r="I51" s="402"/>
      <c r="J51" s="402"/>
      <c r="K51" s="405"/>
    </row>
    <row r="52" spans="1:11" x14ac:dyDescent="0.2">
      <c r="A52" s="382" t="s">
        <v>76</v>
      </c>
      <c r="B52" s="391"/>
      <c r="C52" s="402"/>
      <c r="D52" s="402"/>
      <c r="E52" s="402"/>
      <c r="F52" s="408"/>
      <c r="G52" s="402"/>
      <c r="H52" s="402"/>
      <c r="I52" s="402"/>
      <c r="J52" s="403"/>
      <c r="K52" s="404"/>
    </row>
    <row r="53" spans="1:11" x14ac:dyDescent="0.2">
      <c r="A53" s="382" t="s">
        <v>33</v>
      </c>
      <c r="B53" s="391"/>
      <c r="C53" s="402"/>
      <c r="D53" s="402"/>
      <c r="E53" s="402"/>
      <c r="F53" s="408"/>
      <c r="G53" s="402"/>
      <c r="H53" s="402"/>
      <c r="I53" s="402"/>
      <c r="J53" s="403"/>
      <c r="K53" s="404"/>
    </row>
    <row r="54" spans="1:11" x14ac:dyDescent="0.2">
      <c r="A54" s="382" t="s">
        <v>111</v>
      </c>
      <c r="B54" s="391"/>
      <c r="C54" s="402"/>
      <c r="D54" s="402"/>
      <c r="E54" s="402"/>
      <c r="F54" s="409"/>
      <c r="G54" s="402"/>
      <c r="H54" s="402"/>
      <c r="I54" s="402"/>
      <c r="J54" s="402"/>
      <c r="K54" s="405"/>
    </row>
    <row r="55" spans="1:11" x14ac:dyDescent="0.2">
      <c r="A55" s="382" t="s">
        <v>50</v>
      </c>
      <c r="B55" s="391"/>
      <c r="C55" s="402"/>
      <c r="D55" s="402"/>
      <c r="E55" s="403"/>
      <c r="F55" s="408"/>
      <c r="G55" s="402"/>
      <c r="H55" s="402"/>
      <c r="I55" s="403"/>
      <c r="J55" s="403"/>
      <c r="K55" s="404"/>
    </row>
    <row r="56" spans="1:11" x14ac:dyDescent="0.2">
      <c r="A56" s="382" t="s">
        <v>31</v>
      </c>
      <c r="B56" s="391"/>
      <c r="C56" s="402"/>
      <c r="D56" s="402"/>
      <c r="E56" s="402"/>
      <c r="F56" s="409"/>
      <c r="G56" s="402"/>
      <c r="H56" s="402"/>
      <c r="I56" s="402"/>
      <c r="J56" s="402"/>
      <c r="K56" s="405"/>
    </row>
    <row r="57" spans="1:11" x14ac:dyDescent="0.2">
      <c r="A57" s="382" t="s">
        <v>106</v>
      </c>
      <c r="B57" s="391"/>
      <c r="C57" s="402"/>
      <c r="D57" s="402"/>
      <c r="E57" s="402"/>
      <c r="F57" s="408"/>
      <c r="G57" s="402"/>
      <c r="H57" s="402"/>
      <c r="I57" s="402"/>
      <c r="J57" s="403"/>
      <c r="K57" s="404"/>
    </row>
    <row r="58" spans="1:11" x14ac:dyDescent="0.2">
      <c r="A58" s="382" t="s">
        <v>51</v>
      </c>
      <c r="B58" s="391"/>
      <c r="C58" s="402"/>
      <c r="D58" s="402"/>
      <c r="E58" s="402"/>
      <c r="F58" s="408"/>
      <c r="G58" s="402"/>
      <c r="H58" s="402"/>
      <c r="I58" s="402"/>
      <c r="J58" s="403"/>
      <c r="K58" s="404"/>
    </row>
    <row r="59" spans="1:11" x14ac:dyDescent="0.2">
      <c r="A59" s="382" t="s">
        <v>52</v>
      </c>
      <c r="B59" s="391"/>
      <c r="C59" s="402"/>
      <c r="D59" s="402"/>
      <c r="E59" s="417"/>
      <c r="F59" s="408"/>
      <c r="G59" s="402"/>
      <c r="H59" s="402"/>
      <c r="I59" s="417"/>
      <c r="J59" s="403"/>
      <c r="K59" s="404"/>
    </row>
    <row r="60" spans="1:11" ht="16" thickBot="1" x14ac:dyDescent="0.25">
      <c r="A60" s="382" t="s">
        <v>53</v>
      </c>
      <c r="B60" s="410"/>
      <c r="C60" s="411"/>
      <c r="D60" s="411"/>
      <c r="E60" s="403"/>
      <c r="F60" s="412"/>
      <c r="G60" s="411"/>
      <c r="H60" s="411"/>
      <c r="I60" s="403"/>
      <c r="J60" s="413"/>
      <c r="K60" s="414"/>
    </row>
    <row r="61" spans="1:11" ht="16" thickBot="1" x14ac:dyDescent="0.25">
      <c r="A61" s="211" t="s">
        <v>25</v>
      </c>
      <c r="B61" s="276">
        <f t="shared" ref="B61" si="1">SUM(B35:B60)</f>
        <v>0</v>
      </c>
      <c r="C61" s="277">
        <f t="shared" ref="C61" si="2">SUM(C35:C60)</f>
        <v>13</v>
      </c>
      <c r="D61" s="276">
        <f t="shared" ref="D61" si="3">SUM(D35:D60)</f>
        <v>0</v>
      </c>
      <c r="E61" s="276">
        <f t="shared" ref="E61" si="4">SUM(E35:E60)</f>
        <v>0</v>
      </c>
      <c r="F61" s="278">
        <f t="shared" ref="F61" si="5">SUM(F35:F60)</f>
        <v>0</v>
      </c>
      <c r="G61" s="276">
        <f t="shared" ref="G61" si="6">SUM(G35:G60)</f>
        <v>6</v>
      </c>
      <c r="H61" s="276">
        <f t="shared" ref="H61" si="7">SUM(H35:H60)</f>
        <v>0</v>
      </c>
      <c r="I61" s="276">
        <f t="shared" ref="I61" si="8">SUM(I35:I60)</f>
        <v>0</v>
      </c>
      <c r="J61" s="276">
        <f t="shared" ref="J61" si="9">SUM(J35:J60)</f>
        <v>0</v>
      </c>
      <c r="K61" s="279">
        <f t="shared" ref="K61" si="10">SUM(K35:K60)</f>
        <v>0</v>
      </c>
    </row>
    <row r="62" spans="1:11" ht="16" thickBot="1" x14ac:dyDescent="0.25"/>
    <row r="63" spans="1:11" x14ac:dyDescent="0.2">
      <c r="A63" s="448" t="s">
        <v>57</v>
      </c>
      <c r="B63" s="449"/>
      <c r="C63" s="450"/>
      <c r="D63" s="450"/>
      <c r="E63" s="450"/>
      <c r="F63" s="450"/>
      <c r="G63" s="450"/>
      <c r="H63" s="450"/>
      <c r="I63" s="450"/>
      <c r="J63" s="450"/>
      <c r="K63" s="451"/>
    </row>
    <row r="64" spans="1:11" x14ac:dyDescent="0.2">
      <c r="A64" s="171"/>
      <c r="B64" s="384" t="s">
        <v>107</v>
      </c>
      <c r="C64" s="455" t="s">
        <v>23</v>
      </c>
      <c r="D64" s="456"/>
      <c r="E64" s="456"/>
      <c r="F64" s="457"/>
      <c r="G64" s="452" t="s">
        <v>24</v>
      </c>
      <c r="H64" s="453"/>
      <c r="I64" s="453"/>
      <c r="J64" s="453"/>
      <c r="K64" s="454"/>
    </row>
    <row r="65" spans="1:11" x14ac:dyDescent="0.2">
      <c r="A65" s="177" t="s">
        <v>54</v>
      </c>
      <c r="B65" s="384" t="s">
        <v>108</v>
      </c>
      <c r="C65" s="384" t="s">
        <v>38</v>
      </c>
      <c r="D65" s="384" t="s">
        <v>39</v>
      </c>
      <c r="E65" s="384" t="s">
        <v>40</v>
      </c>
      <c r="F65" s="384" t="s">
        <v>41</v>
      </c>
      <c r="G65" s="385" t="s">
        <v>38</v>
      </c>
      <c r="H65" s="384" t="s">
        <v>39</v>
      </c>
      <c r="I65" s="384" t="s">
        <v>40</v>
      </c>
      <c r="J65" s="384" t="s">
        <v>41</v>
      </c>
      <c r="K65" s="386" t="s">
        <v>65</v>
      </c>
    </row>
    <row r="66" spans="1:11" x14ac:dyDescent="0.2">
      <c r="A66" s="379" t="s">
        <v>42</v>
      </c>
      <c r="B66" s="387"/>
      <c r="C66" s="388"/>
      <c r="D66" s="388"/>
      <c r="E66" s="388"/>
      <c r="F66" s="389"/>
      <c r="G66" s="388"/>
      <c r="H66" s="388"/>
      <c r="I66" s="388"/>
      <c r="J66" s="388"/>
      <c r="K66" s="390"/>
    </row>
    <row r="67" spans="1:11" x14ac:dyDescent="0.2">
      <c r="A67" s="379" t="s">
        <v>105</v>
      </c>
      <c r="B67" s="391"/>
      <c r="C67" s="388"/>
      <c r="D67" s="388"/>
      <c r="E67" s="388"/>
      <c r="F67" s="392"/>
      <c r="G67" s="388"/>
      <c r="H67" s="388"/>
      <c r="I67" s="388"/>
      <c r="J67" s="393"/>
      <c r="K67" s="394"/>
    </row>
    <row r="68" spans="1:11" x14ac:dyDescent="0.2">
      <c r="A68" s="379" t="s">
        <v>43</v>
      </c>
      <c r="B68" s="391"/>
      <c r="C68" s="388"/>
      <c r="D68" s="388"/>
      <c r="E68" s="388"/>
      <c r="F68" s="389"/>
      <c r="G68" s="388"/>
      <c r="H68" s="388"/>
      <c r="I68" s="388"/>
      <c r="J68" s="388"/>
      <c r="K68" s="390"/>
    </row>
    <row r="69" spans="1:11" x14ac:dyDescent="0.2">
      <c r="A69" s="380" t="s">
        <v>104</v>
      </c>
      <c r="B69" s="391"/>
      <c r="C69" s="388"/>
      <c r="D69" s="388"/>
      <c r="E69" s="388"/>
      <c r="F69" s="388"/>
      <c r="G69" s="395"/>
      <c r="H69" s="388"/>
      <c r="I69" s="388"/>
      <c r="J69" s="388"/>
      <c r="K69" s="390"/>
    </row>
    <row r="70" spans="1:11" x14ac:dyDescent="0.2">
      <c r="A70" s="381"/>
      <c r="B70" s="396"/>
      <c r="C70" s="397"/>
      <c r="D70" s="397"/>
      <c r="E70" s="397"/>
      <c r="F70" s="398"/>
      <c r="G70" s="397"/>
      <c r="H70" s="397"/>
      <c r="I70" s="397"/>
      <c r="J70" s="397"/>
      <c r="K70" s="399"/>
    </row>
    <row r="71" spans="1:11" x14ac:dyDescent="0.2">
      <c r="A71" s="381" t="s">
        <v>100</v>
      </c>
      <c r="B71" s="400"/>
      <c r="C71" s="401"/>
      <c r="D71" s="401"/>
      <c r="E71" s="401"/>
      <c r="F71" s="392"/>
      <c r="G71" s="402"/>
      <c r="H71" s="402"/>
      <c r="I71" s="402"/>
      <c r="J71" s="403"/>
      <c r="K71" s="404"/>
    </row>
    <row r="72" spans="1:11" x14ac:dyDescent="0.2">
      <c r="A72" s="382" t="s">
        <v>44</v>
      </c>
      <c r="B72" s="391"/>
      <c r="C72" s="388"/>
      <c r="D72" s="388"/>
      <c r="E72" s="401"/>
      <c r="F72" s="392"/>
      <c r="G72" s="402"/>
      <c r="H72" s="402"/>
      <c r="I72" s="402"/>
      <c r="J72" s="403"/>
      <c r="K72" s="404"/>
    </row>
    <row r="73" spans="1:11" x14ac:dyDescent="0.2">
      <c r="A73" s="382" t="s">
        <v>28</v>
      </c>
      <c r="B73" s="391"/>
      <c r="C73" s="388"/>
      <c r="D73" s="388"/>
      <c r="E73" s="401"/>
      <c r="F73" s="392"/>
      <c r="G73" s="402"/>
      <c r="H73" s="402"/>
      <c r="I73" s="402"/>
      <c r="J73" s="403"/>
      <c r="K73" s="404"/>
    </row>
    <row r="74" spans="1:11" x14ac:dyDescent="0.2">
      <c r="A74" s="382" t="s">
        <v>29</v>
      </c>
      <c r="B74" s="391"/>
      <c r="C74" s="388"/>
      <c r="D74" s="388"/>
      <c r="E74" s="401"/>
      <c r="F74" s="389"/>
      <c r="G74" s="402"/>
      <c r="H74" s="402"/>
      <c r="I74" s="402"/>
      <c r="J74" s="402"/>
      <c r="K74" s="405"/>
    </row>
    <row r="75" spans="1:11" x14ac:dyDescent="0.2">
      <c r="A75" s="382" t="s">
        <v>26</v>
      </c>
      <c r="B75" s="391"/>
      <c r="C75" s="388"/>
      <c r="D75" s="388"/>
      <c r="E75" s="401"/>
      <c r="F75" s="392"/>
      <c r="G75" s="402"/>
      <c r="H75" s="402"/>
      <c r="I75" s="402"/>
      <c r="J75" s="403"/>
      <c r="K75" s="404"/>
    </row>
    <row r="76" spans="1:11" x14ac:dyDescent="0.2">
      <c r="A76" s="383"/>
      <c r="B76" s="396"/>
      <c r="C76" s="397"/>
      <c r="D76" s="397"/>
      <c r="E76" s="397"/>
      <c r="F76" s="398"/>
      <c r="G76" s="406"/>
      <c r="H76" s="406"/>
      <c r="I76" s="406"/>
      <c r="J76" s="406"/>
      <c r="K76" s="407"/>
    </row>
    <row r="77" spans="1:11" x14ac:dyDescent="0.2">
      <c r="A77" s="382" t="s">
        <v>45</v>
      </c>
      <c r="B77" s="391"/>
      <c r="C77" s="402"/>
      <c r="D77" s="402"/>
      <c r="E77" s="402"/>
      <c r="F77" s="409"/>
      <c r="G77" s="402"/>
      <c r="H77" s="402"/>
      <c r="I77" s="402"/>
      <c r="J77" s="402"/>
      <c r="K77" s="404"/>
    </row>
    <row r="78" spans="1:11" x14ac:dyDescent="0.2">
      <c r="A78" s="382" t="s">
        <v>46</v>
      </c>
      <c r="B78" s="391"/>
      <c r="C78" s="402"/>
      <c r="D78" s="402"/>
      <c r="E78" s="402"/>
      <c r="F78" s="409"/>
      <c r="G78" s="402"/>
      <c r="H78" s="402"/>
      <c r="I78" s="402"/>
      <c r="J78" s="402"/>
      <c r="K78" s="405"/>
    </row>
    <row r="79" spans="1:11" x14ac:dyDescent="0.2">
      <c r="A79" s="382" t="s">
        <v>47</v>
      </c>
      <c r="B79" s="391"/>
      <c r="C79" s="402"/>
      <c r="D79" s="402"/>
      <c r="E79" s="402"/>
      <c r="F79" s="408"/>
      <c r="G79" s="402"/>
      <c r="H79" s="402"/>
      <c r="I79" s="402"/>
      <c r="J79" s="403"/>
      <c r="K79" s="404"/>
    </row>
    <row r="80" spans="1:11" x14ac:dyDescent="0.2">
      <c r="A80" s="382" t="s">
        <v>48</v>
      </c>
      <c r="B80" s="391"/>
      <c r="C80" s="402"/>
      <c r="D80" s="402"/>
      <c r="E80" s="402"/>
      <c r="F80" s="408"/>
      <c r="G80" s="402"/>
      <c r="H80" s="402"/>
      <c r="I80" s="402"/>
      <c r="J80" s="403"/>
      <c r="K80" s="404"/>
    </row>
    <row r="81" spans="1:11" x14ac:dyDescent="0.2">
      <c r="A81" s="382" t="s">
        <v>32</v>
      </c>
      <c r="B81" s="391"/>
      <c r="C81" s="402"/>
      <c r="D81" s="402"/>
      <c r="E81" s="402"/>
      <c r="F81" s="409"/>
      <c r="G81" s="402"/>
      <c r="H81" s="402"/>
      <c r="I81" s="402"/>
      <c r="J81" s="402"/>
      <c r="K81" s="405"/>
    </row>
    <row r="82" spans="1:11" x14ac:dyDescent="0.2">
      <c r="A82" s="382" t="s">
        <v>49</v>
      </c>
      <c r="B82" s="391"/>
      <c r="C82" s="402">
        <v>8</v>
      </c>
      <c r="D82" s="402"/>
      <c r="E82" s="402"/>
      <c r="F82" s="409"/>
      <c r="G82" s="402">
        <v>1</v>
      </c>
      <c r="H82" s="402"/>
      <c r="I82" s="402"/>
      <c r="J82" s="402"/>
      <c r="K82" s="405"/>
    </row>
    <row r="83" spans="1:11" x14ac:dyDescent="0.2">
      <c r="A83" s="382" t="s">
        <v>76</v>
      </c>
      <c r="B83" s="391"/>
      <c r="C83" s="402"/>
      <c r="D83" s="402"/>
      <c r="E83" s="402"/>
      <c r="F83" s="408"/>
      <c r="G83" s="402"/>
      <c r="H83" s="402"/>
      <c r="I83" s="402"/>
      <c r="J83" s="403"/>
      <c r="K83" s="404"/>
    </row>
    <row r="84" spans="1:11" x14ac:dyDescent="0.2">
      <c r="A84" s="382" t="s">
        <v>33</v>
      </c>
      <c r="B84" s="391"/>
      <c r="C84" s="402"/>
      <c r="D84" s="402"/>
      <c r="E84" s="402"/>
      <c r="F84" s="408"/>
      <c r="G84" s="402"/>
      <c r="H84" s="402"/>
      <c r="I84" s="402"/>
      <c r="J84" s="403"/>
      <c r="K84" s="404"/>
    </row>
    <row r="85" spans="1:11" x14ac:dyDescent="0.2">
      <c r="A85" s="382" t="s">
        <v>111</v>
      </c>
      <c r="B85" s="391"/>
      <c r="C85" s="402"/>
      <c r="D85" s="402"/>
      <c r="E85" s="402"/>
      <c r="F85" s="409"/>
      <c r="G85" s="402"/>
      <c r="H85" s="402"/>
      <c r="I85" s="402"/>
      <c r="J85" s="402"/>
      <c r="K85" s="405"/>
    </row>
    <row r="86" spans="1:11" x14ac:dyDescent="0.2">
      <c r="A86" s="382" t="s">
        <v>50</v>
      </c>
      <c r="B86" s="391"/>
      <c r="C86" s="402"/>
      <c r="D86" s="402"/>
      <c r="E86" s="403"/>
      <c r="F86" s="408"/>
      <c r="G86" s="402"/>
      <c r="H86" s="402"/>
      <c r="I86" s="403"/>
      <c r="J86" s="403"/>
      <c r="K86" s="404"/>
    </row>
    <row r="87" spans="1:11" x14ac:dyDescent="0.2">
      <c r="A87" s="382" t="s">
        <v>31</v>
      </c>
      <c r="B87" s="391"/>
      <c r="C87" s="402"/>
      <c r="D87" s="402"/>
      <c r="E87" s="402"/>
      <c r="F87" s="409"/>
      <c r="G87" s="402"/>
      <c r="H87" s="402"/>
      <c r="I87" s="402"/>
      <c r="J87" s="402"/>
      <c r="K87" s="405"/>
    </row>
    <row r="88" spans="1:11" x14ac:dyDescent="0.2">
      <c r="A88" s="382" t="s">
        <v>106</v>
      </c>
      <c r="B88" s="391"/>
      <c r="C88" s="402"/>
      <c r="D88" s="402"/>
      <c r="E88" s="402"/>
      <c r="F88" s="408"/>
      <c r="G88" s="402"/>
      <c r="H88" s="402"/>
      <c r="I88" s="402"/>
      <c r="J88" s="403"/>
      <c r="K88" s="404"/>
    </row>
    <row r="89" spans="1:11" x14ac:dyDescent="0.2">
      <c r="A89" s="382" t="s">
        <v>51</v>
      </c>
      <c r="B89" s="391"/>
      <c r="C89" s="402"/>
      <c r="D89" s="402"/>
      <c r="E89" s="402"/>
      <c r="F89" s="408"/>
      <c r="G89" s="402"/>
      <c r="H89" s="402"/>
      <c r="I89" s="402"/>
      <c r="J89" s="403"/>
      <c r="K89" s="404"/>
    </row>
    <row r="90" spans="1:11" x14ac:dyDescent="0.2">
      <c r="A90" s="382" t="s">
        <v>52</v>
      </c>
      <c r="B90" s="391"/>
      <c r="C90" s="402"/>
      <c r="D90" s="402"/>
      <c r="E90" s="417"/>
      <c r="F90" s="408"/>
      <c r="G90" s="402"/>
      <c r="H90" s="402"/>
      <c r="I90" s="417"/>
      <c r="J90" s="403"/>
      <c r="K90" s="404"/>
    </row>
    <row r="91" spans="1:11" ht="16" thickBot="1" x14ac:dyDescent="0.25">
      <c r="A91" s="382" t="s">
        <v>53</v>
      </c>
      <c r="B91" s="410"/>
      <c r="C91" s="411"/>
      <c r="D91" s="411"/>
      <c r="E91" s="403"/>
      <c r="F91" s="412"/>
      <c r="G91" s="411"/>
      <c r="H91" s="411"/>
      <c r="I91" s="403"/>
      <c r="J91" s="413"/>
      <c r="K91" s="414"/>
    </row>
    <row r="92" spans="1:11" ht="16" thickBot="1" x14ac:dyDescent="0.25">
      <c r="A92" s="211" t="s">
        <v>25</v>
      </c>
      <c r="B92" s="276">
        <f t="shared" ref="B92" si="11">SUM(B66:B91)</f>
        <v>0</v>
      </c>
      <c r="C92" s="277">
        <f t="shared" ref="C92" si="12">SUM(C66:C91)</f>
        <v>8</v>
      </c>
      <c r="D92" s="276">
        <f t="shared" ref="D92" si="13">SUM(D66:D91)</f>
        <v>0</v>
      </c>
      <c r="E92" s="276">
        <f t="shared" ref="E92" si="14">SUM(E66:E91)</f>
        <v>0</v>
      </c>
      <c r="F92" s="278">
        <f t="shared" ref="F92" si="15">SUM(F66:F91)</f>
        <v>0</v>
      </c>
      <c r="G92" s="276">
        <f t="shared" ref="G92" si="16">SUM(G66:G91)</f>
        <v>1</v>
      </c>
      <c r="H92" s="276">
        <f t="shared" ref="H92" si="17">SUM(H66:H91)</f>
        <v>0</v>
      </c>
      <c r="I92" s="276">
        <f t="shared" ref="I92" si="18">SUM(I66:I91)</f>
        <v>0</v>
      </c>
      <c r="J92" s="276">
        <f t="shared" ref="J92" si="19">SUM(J66:J91)</f>
        <v>0</v>
      </c>
      <c r="K92" s="279">
        <f t="shared" ref="K92" si="20">SUM(K66:K91)</f>
        <v>0</v>
      </c>
    </row>
    <row r="93" spans="1:11" ht="16" thickBot="1" x14ac:dyDescent="0.25"/>
    <row r="94" spans="1:11" x14ac:dyDescent="0.2">
      <c r="A94" s="448" t="s">
        <v>58</v>
      </c>
      <c r="B94" s="449"/>
      <c r="C94" s="450"/>
      <c r="D94" s="450"/>
      <c r="E94" s="450"/>
      <c r="F94" s="450"/>
      <c r="G94" s="450"/>
      <c r="H94" s="450"/>
      <c r="I94" s="450"/>
      <c r="J94" s="450"/>
      <c r="K94" s="451"/>
    </row>
    <row r="95" spans="1:11" x14ac:dyDescent="0.2">
      <c r="A95" s="171"/>
      <c r="B95" s="384" t="s">
        <v>107</v>
      </c>
      <c r="C95" s="455" t="s">
        <v>23</v>
      </c>
      <c r="D95" s="456"/>
      <c r="E95" s="456"/>
      <c r="F95" s="457"/>
      <c r="G95" s="452" t="s">
        <v>24</v>
      </c>
      <c r="H95" s="453"/>
      <c r="I95" s="453"/>
      <c r="J95" s="453"/>
      <c r="K95" s="454"/>
    </row>
    <row r="96" spans="1:11" x14ac:dyDescent="0.2">
      <c r="A96" s="177" t="s">
        <v>54</v>
      </c>
      <c r="B96" s="384" t="s">
        <v>108</v>
      </c>
      <c r="C96" s="384" t="s">
        <v>38</v>
      </c>
      <c r="D96" s="384" t="s">
        <v>39</v>
      </c>
      <c r="E96" s="384" t="s">
        <v>40</v>
      </c>
      <c r="F96" s="384" t="s">
        <v>41</v>
      </c>
      <c r="G96" s="385" t="s">
        <v>38</v>
      </c>
      <c r="H96" s="384" t="s">
        <v>39</v>
      </c>
      <c r="I96" s="384" t="s">
        <v>40</v>
      </c>
      <c r="J96" s="384" t="s">
        <v>41</v>
      </c>
      <c r="K96" s="386" t="s">
        <v>65</v>
      </c>
    </row>
    <row r="97" spans="1:11" x14ac:dyDescent="0.2">
      <c r="A97" s="379" t="s">
        <v>42</v>
      </c>
      <c r="B97" s="387"/>
      <c r="C97" s="388"/>
      <c r="D97" s="388"/>
      <c r="E97" s="388"/>
      <c r="F97" s="389"/>
      <c r="G97" s="388"/>
      <c r="H97" s="388"/>
      <c r="I97" s="388"/>
      <c r="J97" s="388"/>
      <c r="K97" s="390"/>
    </row>
    <row r="98" spans="1:11" x14ac:dyDescent="0.2">
      <c r="A98" s="379" t="s">
        <v>105</v>
      </c>
      <c r="B98" s="391"/>
      <c r="C98" s="388"/>
      <c r="D98" s="388"/>
      <c r="E98" s="388"/>
      <c r="F98" s="392"/>
      <c r="G98" s="388"/>
      <c r="H98" s="388"/>
      <c r="I98" s="388"/>
      <c r="J98" s="393"/>
      <c r="K98" s="394"/>
    </row>
    <row r="99" spans="1:11" x14ac:dyDescent="0.2">
      <c r="A99" s="379" t="s">
        <v>43</v>
      </c>
      <c r="B99" s="391"/>
      <c r="C99" s="388"/>
      <c r="D99" s="388"/>
      <c r="E99" s="388"/>
      <c r="F99" s="389"/>
      <c r="G99" s="388"/>
      <c r="H99" s="388"/>
      <c r="I99" s="388"/>
      <c r="J99" s="388"/>
      <c r="K99" s="390"/>
    </row>
    <row r="100" spans="1:11" x14ac:dyDescent="0.2">
      <c r="A100" s="380" t="s">
        <v>104</v>
      </c>
      <c r="B100" s="391"/>
      <c r="C100" s="388"/>
      <c r="D100" s="388"/>
      <c r="E100" s="388"/>
      <c r="F100" s="388"/>
      <c r="G100" s="395"/>
      <c r="H100" s="388"/>
      <c r="I100" s="388"/>
      <c r="J100" s="388"/>
      <c r="K100" s="390"/>
    </row>
    <row r="101" spans="1:11" x14ac:dyDescent="0.2">
      <c r="A101" s="381"/>
      <c r="B101" s="396"/>
      <c r="C101" s="397"/>
      <c r="D101" s="397"/>
      <c r="E101" s="397"/>
      <c r="F101" s="398"/>
      <c r="G101" s="397"/>
      <c r="H101" s="397"/>
      <c r="I101" s="397"/>
      <c r="J101" s="397"/>
      <c r="K101" s="399"/>
    </row>
    <row r="102" spans="1:11" x14ac:dyDescent="0.2">
      <c r="A102" s="381" t="s">
        <v>100</v>
      </c>
      <c r="B102" s="400"/>
      <c r="C102" s="401"/>
      <c r="D102" s="401"/>
      <c r="E102" s="401"/>
      <c r="F102" s="392"/>
      <c r="G102" s="402"/>
      <c r="H102" s="402"/>
      <c r="I102" s="402"/>
      <c r="J102" s="403"/>
      <c r="K102" s="404"/>
    </row>
    <row r="103" spans="1:11" x14ac:dyDescent="0.2">
      <c r="A103" s="382" t="s">
        <v>44</v>
      </c>
      <c r="B103" s="391"/>
      <c r="C103" s="388"/>
      <c r="D103" s="388"/>
      <c r="E103" s="401"/>
      <c r="F103" s="392"/>
      <c r="G103" s="402"/>
      <c r="H103" s="402"/>
      <c r="I103" s="402"/>
      <c r="J103" s="403"/>
      <c r="K103" s="404"/>
    </row>
    <row r="104" spans="1:11" x14ac:dyDescent="0.2">
      <c r="A104" s="382" t="s">
        <v>28</v>
      </c>
      <c r="B104" s="391"/>
      <c r="C104" s="388"/>
      <c r="D104" s="388"/>
      <c r="E104" s="401"/>
      <c r="F104" s="392"/>
      <c r="G104" s="402">
        <v>1</v>
      </c>
      <c r="H104" s="402"/>
      <c r="I104" s="402"/>
      <c r="J104" s="403"/>
      <c r="K104" s="404"/>
    </row>
    <row r="105" spans="1:11" x14ac:dyDescent="0.2">
      <c r="A105" s="382" t="s">
        <v>29</v>
      </c>
      <c r="B105" s="391"/>
      <c r="C105" s="388"/>
      <c r="D105" s="388"/>
      <c r="E105" s="401"/>
      <c r="F105" s="389"/>
      <c r="G105" s="402"/>
      <c r="H105" s="402"/>
      <c r="I105" s="402"/>
      <c r="J105" s="402"/>
      <c r="K105" s="405"/>
    </row>
    <row r="106" spans="1:11" x14ac:dyDescent="0.2">
      <c r="A106" s="382" t="s">
        <v>26</v>
      </c>
      <c r="B106" s="391"/>
      <c r="C106" s="388"/>
      <c r="D106" s="388"/>
      <c r="E106" s="401"/>
      <c r="F106" s="392"/>
      <c r="G106" s="402"/>
      <c r="H106" s="402"/>
      <c r="I106" s="402"/>
      <c r="J106" s="403"/>
      <c r="K106" s="404"/>
    </row>
    <row r="107" spans="1:11" x14ac:dyDescent="0.2">
      <c r="A107" s="383"/>
      <c r="B107" s="396"/>
      <c r="C107" s="397"/>
      <c r="D107" s="397"/>
      <c r="E107" s="397"/>
      <c r="F107" s="398"/>
      <c r="G107" s="406"/>
      <c r="H107" s="406"/>
      <c r="I107" s="406"/>
      <c r="J107" s="406"/>
      <c r="K107" s="407"/>
    </row>
    <row r="108" spans="1:11" x14ac:dyDescent="0.2">
      <c r="A108" s="382" t="s">
        <v>45</v>
      </c>
      <c r="B108" s="391"/>
      <c r="C108" s="402"/>
      <c r="D108" s="402"/>
      <c r="E108" s="402"/>
      <c r="F108" s="409"/>
      <c r="G108" s="402"/>
      <c r="H108" s="402"/>
      <c r="I108" s="402"/>
      <c r="J108" s="402"/>
      <c r="K108" s="404"/>
    </row>
    <row r="109" spans="1:11" x14ac:dyDescent="0.2">
      <c r="A109" s="382" t="s">
        <v>46</v>
      </c>
      <c r="B109" s="391"/>
      <c r="C109" s="402"/>
      <c r="D109" s="402"/>
      <c r="E109" s="402"/>
      <c r="F109" s="409"/>
      <c r="G109" s="402"/>
      <c r="H109" s="402"/>
      <c r="I109" s="402"/>
      <c r="J109" s="402"/>
      <c r="K109" s="405"/>
    </row>
    <row r="110" spans="1:11" x14ac:dyDescent="0.2">
      <c r="A110" s="382" t="s">
        <v>47</v>
      </c>
      <c r="B110" s="391"/>
      <c r="C110" s="402"/>
      <c r="D110" s="402"/>
      <c r="E110" s="402"/>
      <c r="F110" s="408"/>
      <c r="G110" s="402"/>
      <c r="H110" s="402"/>
      <c r="I110" s="402"/>
      <c r="J110" s="403"/>
      <c r="K110" s="404"/>
    </row>
    <row r="111" spans="1:11" x14ac:dyDescent="0.2">
      <c r="A111" s="382" t="s">
        <v>48</v>
      </c>
      <c r="B111" s="391"/>
      <c r="C111" s="402"/>
      <c r="D111" s="402"/>
      <c r="E111" s="402"/>
      <c r="F111" s="408"/>
      <c r="G111" s="402"/>
      <c r="H111" s="402"/>
      <c r="I111" s="402"/>
      <c r="J111" s="403"/>
      <c r="K111" s="404"/>
    </row>
    <row r="112" spans="1:11" x14ac:dyDescent="0.2">
      <c r="A112" s="382" t="s">
        <v>32</v>
      </c>
      <c r="B112" s="391"/>
      <c r="C112" s="402"/>
      <c r="D112" s="402"/>
      <c r="E112" s="402"/>
      <c r="F112" s="409"/>
      <c r="G112" s="402"/>
      <c r="H112" s="402"/>
      <c r="I112" s="402"/>
      <c r="J112" s="402"/>
      <c r="K112" s="405"/>
    </row>
    <row r="113" spans="1:11" x14ac:dyDescent="0.2">
      <c r="A113" s="382" t="s">
        <v>49</v>
      </c>
      <c r="B113" s="391"/>
      <c r="C113" s="402">
        <v>6</v>
      </c>
      <c r="D113" s="402"/>
      <c r="E113" s="402"/>
      <c r="F113" s="409"/>
      <c r="G113" s="402"/>
      <c r="H113" s="402"/>
      <c r="I113" s="402"/>
      <c r="J113" s="402"/>
      <c r="K113" s="405"/>
    </row>
    <row r="114" spans="1:11" x14ac:dyDescent="0.2">
      <c r="A114" s="382" t="s">
        <v>76</v>
      </c>
      <c r="B114" s="391"/>
      <c r="C114" s="402"/>
      <c r="D114" s="402"/>
      <c r="E114" s="402"/>
      <c r="F114" s="408"/>
      <c r="G114" s="402"/>
      <c r="H114" s="402"/>
      <c r="I114" s="402"/>
      <c r="J114" s="403"/>
      <c r="K114" s="404"/>
    </row>
    <row r="115" spans="1:11" x14ac:dyDescent="0.2">
      <c r="A115" s="382" t="s">
        <v>33</v>
      </c>
      <c r="B115" s="391"/>
      <c r="C115" s="402"/>
      <c r="D115" s="402"/>
      <c r="E115" s="402"/>
      <c r="F115" s="408"/>
      <c r="G115" s="402"/>
      <c r="H115" s="402"/>
      <c r="I115" s="402"/>
      <c r="J115" s="403"/>
      <c r="K115" s="404"/>
    </row>
    <row r="116" spans="1:11" x14ac:dyDescent="0.2">
      <c r="A116" s="382" t="s">
        <v>111</v>
      </c>
      <c r="B116" s="391"/>
      <c r="C116" s="402"/>
      <c r="D116" s="402"/>
      <c r="E116" s="402"/>
      <c r="F116" s="409"/>
      <c r="G116" s="402"/>
      <c r="H116" s="402"/>
      <c r="I116" s="402"/>
      <c r="J116" s="402"/>
      <c r="K116" s="405"/>
    </row>
    <row r="117" spans="1:11" x14ac:dyDescent="0.2">
      <c r="A117" s="382" t="s">
        <v>50</v>
      </c>
      <c r="B117" s="391"/>
      <c r="C117" s="402"/>
      <c r="D117" s="402"/>
      <c r="E117" s="403"/>
      <c r="F117" s="408"/>
      <c r="G117" s="402"/>
      <c r="H117" s="402"/>
      <c r="I117" s="403"/>
      <c r="J117" s="403"/>
      <c r="K117" s="404"/>
    </row>
    <row r="118" spans="1:11" x14ac:dyDescent="0.2">
      <c r="A118" s="382" t="s">
        <v>31</v>
      </c>
      <c r="B118" s="391"/>
      <c r="C118" s="402"/>
      <c r="D118" s="402"/>
      <c r="E118" s="402"/>
      <c r="F118" s="409"/>
      <c r="G118" s="402"/>
      <c r="H118" s="402"/>
      <c r="I118" s="402"/>
      <c r="J118" s="402"/>
      <c r="K118" s="405"/>
    </row>
    <row r="119" spans="1:11" x14ac:dyDescent="0.2">
      <c r="A119" s="382" t="s">
        <v>106</v>
      </c>
      <c r="B119" s="391"/>
      <c r="C119" s="402"/>
      <c r="D119" s="402"/>
      <c r="E119" s="402"/>
      <c r="F119" s="408"/>
      <c r="G119" s="402"/>
      <c r="H119" s="402"/>
      <c r="I119" s="402"/>
      <c r="J119" s="403"/>
      <c r="K119" s="404"/>
    </row>
    <row r="120" spans="1:11" x14ac:dyDescent="0.2">
      <c r="A120" s="382" t="s">
        <v>51</v>
      </c>
      <c r="B120" s="391"/>
      <c r="C120" s="402"/>
      <c r="D120" s="402"/>
      <c r="E120" s="402"/>
      <c r="F120" s="408"/>
      <c r="G120" s="402"/>
      <c r="H120" s="402"/>
      <c r="I120" s="402"/>
      <c r="J120" s="403"/>
      <c r="K120" s="404"/>
    </row>
    <row r="121" spans="1:11" x14ac:dyDescent="0.2">
      <c r="A121" s="382" t="s">
        <v>52</v>
      </c>
      <c r="B121" s="391"/>
      <c r="C121" s="402"/>
      <c r="D121" s="402"/>
      <c r="E121" s="417"/>
      <c r="F121" s="408"/>
      <c r="G121" s="402"/>
      <c r="H121" s="402"/>
      <c r="I121" s="417"/>
      <c r="J121" s="403"/>
      <c r="K121" s="404"/>
    </row>
    <row r="122" spans="1:11" ht="16" thickBot="1" x14ac:dyDescent="0.25">
      <c r="A122" s="382" t="s">
        <v>53</v>
      </c>
      <c r="B122" s="410"/>
      <c r="C122" s="411"/>
      <c r="D122" s="411"/>
      <c r="E122" s="403"/>
      <c r="F122" s="412"/>
      <c r="G122" s="411"/>
      <c r="H122" s="411"/>
      <c r="I122" s="403"/>
      <c r="J122" s="413"/>
      <c r="K122" s="414"/>
    </row>
    <row r="123" spans="1:11" ht="16" thickBot="1" x14ac:dyDescent="0.25">
      <c r="A123" s="211" t="s">
        <v>25</v>
      </c>
      <c r="B123" s="276">
        <f t="shared" ref="B123" si="21">SUM(B97:B122)</f>
        <v>0</v>
      </c>
      <c r="C123" s="277">
        <f t="shared" ref="C123" si="22">SUM(C97:C122)</f>
        <v>6</v>
      </c>
      <c r="D123" s="276">
        <f t="shared" ref="D123" si="23">SUM(D97:D122)</f>
        <v>0</v>
      </c>
      <c r="E123" s="276">
        <f t="shared" ref="E123" si="24">SUM(E97:E122)</f>
        <v>0</v>
      </c>
      <c r="F123" s="278">
        <f t="shared" ref="F123" si="25">SUM(F97:F122)</f>
        <v>0</v>
      </c>
      <c r="G123" s="276">
        <f t="shared" ref="G123" si="26">SUM(G97:G122)</f>
        <v>1</v>
      </c>
      <c r="H123" s="276">
        <f t="shared" ref="H123" si="27">SUM(H97:H122)</f>
        <v>0</v>
      </c>
      <c r="I123" s="276">
        <f t="shared" ref="I123" si="28">SUM(I97:I122)</f>
        <v>0</v>
      </c>
      <c r="J123" s="276">
        <f t="shared" ref="J123" si="29">SUM(J97:J122)</f>
        <v>0</v>
      </c>
      <c r="K123" s="279">
        <f t="shared" ref="K123" si="30">SUM(K97:K122)</f>
        <v>0</v>
      </c>
    </row>
    <row r="124" spans="1:11" ht="16" thickBot="1" x14ac:dyDescent="0.25"/>
    <row r="125" spans="1:11" x14ac:dyDescent="0.2">
      <c r="A125" s="448" t="s">
        <v>59</v>
      </c>
      <c r="B125" s="449"/>
      <c r="C125" s="450"/>
      <c r="D125" s="450"/>
      <c r="E125" s="450"/>
      <c r="F125" s="450"/>
      <c r="G125" s="450"/>
      <c r="H125" s="450"/>
      <c r="I125" s="450"/>
      <c r="J125" s="450"/>
      <c r="K125" s="451"/>
    </row>
    <row r="126" spans="1:11" x14ac:dyDescent="0.2">
      <c r="A126" s="171"/>
      <c r="B126" s="384" t="s">
        <v>107</v>
      </c>
      <c r="C126" s="455" t="s">
        <v>23</v>
      </c>
      <c r="D126" s="456"/>
      <c r="E126" s="456"/>
      <c r="F126" s="457"/>
      <c r="G126" s="452" t="s">
        <v>24</v>
      </c>
      <c r="H126" s="453"/>
      <c r="I126" s="453"/>
      <c r="J126" s="453"/>
      <c r="K126" s="454"/>
    </row>
    <row r="127" spans="1:11" x14ac:dyDescent="0.2">
      <c r="A127" s="177" t="s">
        <v>54</v>
      </c>
      <c r="B127" s="384" t="s">
        <v>108</v>
      </c>
      <c r="C127" s="384" t="s">
        <v>38</v>
      </c>
      <c r="D127" s="384" t="s">
        <v>39</v>
      </c>
      <c r="E127" s="384" t="s">
        <v>40</v>
      </c>
      <c r="F127" s="384" t="s">
        <v>41</v>
      </c>
      <c r="G127" s="385" t="s">
        <v>38</v>
      </c>
      <c r="H127" s="384" t="s">
        <v>39</v>
      </c>
      <c r="I127" s="384" t="s">
        <v>40</v>
      </c>
      <c r="J127" s="384" t="s">
        <v>41</v>
      </c>
      <c r="K127" s="386" t="s">
        <v>65</v>
      </c>
    </row>
    <row r="128" spans="1:11" x14ac:dyDescent="0.2">
      <c r="A128" s="379" t="s">
        <v>42</v>
      </c>
      <c r="B128" s="387"/>
      <c r="C128" s="388"/>
      <c r="D128" s="388"/>
      <c r="E128" s="388"/>
      <c r="F128" s="389"/>
      <c r="G128" s="388"/>
      <c r="H128" s="388"/>
      <c r="I128" s="388"/>
      <c r="J128" s="388"/>
      <c r="K128" s="390"/>
    </row>
    <row r="129" spans="1:11" x14ac:dyDescent="0.2">
      <c r="A129" s="379" t="s">
        <v>105</v>
      </c>
      <c r="B129" s="391"/>
      <c r="C129" s="388"/>
      <c r="D129" s="388"/>
      <c r="E129" s="388"/>
      <c r="F129" s="392"/>
      <c r="G129" s="388"/>
      <c r="H129" s="388"/>
      <c r="I129" s="388"/>
      <c r="J129" s="393"/>
      <c r="K129" s="394"/>
    </row>
    <row r="130" spans="1:11" x14ac:dyDescent="0.2">
      <c r="A130" s="379" t="s">
        <v>43</v>
      </c>
      <c r="B130" s="391"/>
      <c r="C130" s="388"/>
      <c r="D130" s="388"/>
      <c r="E130" s="388"/>
      <c r="F130" s="389"/>
      <c r="G130" s="388"/>
      <c r="H130" s="388"/>
      <c r="I130" s="388"/>
      <c r="J130" s="388"/>
      <c r="K130" s="390"/>
    </row>
    <row r="131" spans="1:11" x14ac:dyDescent="0.2">
      <c r="A131" s="380" t="s">
        <v>104</v>
      </c>
      <c r="B131" s="391"/>
      <c r="C131" s="388"/>
      <c r="D131" s="388"/>
      <c r="E131" s="388"/>
      <c r="F131" s="388"/>
      <c r="G131" s="395"/>
      <c r="H131" s="388"/>
      <c r="I131" s="388"/>
      <c r="J131" s="388"/>
      <c r="K131" s="390"/>
    </row>
    <row r="132" spans="1:11" x14ac:dyDescent="0.2">
      <c r="A132" s="381"/>
      <c r="B132" s="396"/>
      <c r="C132" s="397"/>
      <c r="D132" s="397"/>
      <c r="E132" s="397"/>
      <c r="F132" s="398"/>
      <c r="G132" s="397"/>
      <c r="H132" s="397"/>
      <c r="I132" s="397"/>
      <c r="J132" s="397"/>
      <c r="K132" s="399"/>
    </row>
    <row r="133" spans="1:11" x14ac:dyDescent="0.2">
      <c r="A133" s="381" t="s">
        <v>100</v>
      </c>
      <c r="B133" s="400"/>
      <c r="C133" s="401"/>
      <c r="D133" s="401"/>
      <c r="E133" s="401"/>
      <c r="F133" s="392"/>
      <c r="G133" s="402"/>
      <c r="H133" s="402"/>
      <c r="I133" s="402"/>
      <c r="J133" s="403"/>
      <c r="K133" s="404"/>
    </row>
    <row r="134" spans="1:11" x14ac:dyDescent="0.2">
      <c r="A134" s="382" t="s">
        <v>44</v>
      </c>
      <c r="B134" s="391"/>
      <c r="C134" s="388"/>
      <c r="D134" s="388"/>
      <c r="E134" s="401"/>
      <c r="F134" s="392"/>
      <c r="G134" s="402"/>
      <c r="H134" s="402"/>
      <c r="I134" s="402"/>
      <c r="J134" s="403"/>
      <c r="K134" s="404"/>
    </row>
    <row r="135" spans="1:11" x14ac:dyDescent="0.2">
      <c r="A135" s="382" t="s">
        <v>28</v>
      </c>
      <c r="B135" s="391"/>
      <c r="C135" s="388"/>
      <c r="D135" s="388"/>
      <c r="E135" s="401"/>
      <c r="F135" s="392"/>
      <c r="G135" s="402"/>
      <c r="H135" s="402"/>
      <c r="I135" s="402"/>
      <c r="J135" s="403"/>
      <c r="K135" s="404"/>
    </row>
    <row r="136" spans="1:11" x14ac:dyDescent="0.2">
      <c r="A136" s="382" t="s">
        <v>29</v>
      </c>
      <c r="B136" s="391"/>
      <c r="C136" s="388"/>
      <c r="D136" s="388"/>
      <c r="E136" s="401"/>
      <c r="F136" s="389"/>
      <c r="G136" s="402"/>
      <c r="H136" s="402"/>
      <c r="I136" s="402"/>
      <c r="J136" s="402"/>
      <c r="K136" s="405"/>
    </row>
    <row r="137" spans="1:11" x14ac:dyDescent="0.2">
      <c r="A137" s="382" t="s">
        <v>26</v>
      </c>
      <c r="B137" s="391"/>
      <c r="C137" s="388"/>
      <c r="D137" s="388"/>
      <c r="E137" s="401"/>
      <c r="F137" s="392"/>
      <c r="G137" s="402"/>
      <c r="H137" s="402"/>
      <c r="I137" s="402"/>
      <c r="J137" s="403"/>
      <c r="K137" s="404"/>
    </row>
    <row r="138" spans="1:11" x14ac:dyDescent="0.2">
      <c r="A138" s="383"/>
      <c r="B138" s="396"/>
      <c r="C138" s="397"/>
      <c r="D138" s="397"/>
      <c r="E138" s="397"/>
      <c r="F138" s="398"/>
      <c r="G138" s="406"/>
      <c r="H138" s="406"/>
      <c r="I138" s="406"/>
      <c r="J138" s="406"/>
      <c r="K138" s="407"/>
    </row>
    <row r="139" spans="1:11" x14ac:dyDescent="0.2">
      <c r="A139" s="382" t="s">
        <v>45</v>
      </c>
      <c r="B139" s="391"/>
      <c r="C139" s="402"/>
      <c r="D139" s="402"/>
      <c r="E139" s="402"/>
      <c r="F139" s="409"/>
      <c r="G139" s="402"/>
      <c r="H139" s="402"/>
      <c r="I139" s="402"/>
      <c r="J139" s="402"/>
      <c r="K139" s="404"/>
    </row>
    <row r="140" spans="1:11" x14ac:dyDescent="0.2">
      <c r="A140" s="382" t="s">
        <v>46</v>
      </c>
      <c r="B140" s="391"/>
      <c r="C140" s="402"/>
      <c r="D140" s="402"/>
      <c r="E140" s="402"/>
      <c r="F140" s="409"/>
      <c r="G140" s="402"/>
      <c r="H140" s="402"/>
      <c r="I140" s="402"/>
      <c r="J140" s="402"/>
      <c r="K140" s="405"/>
    </row>
    <row r="141" spans="1:11" x14ac:dyDescent="0.2">
      <c r="A141" s="382" t="s">
        <v>47</v>
      </c>
      <c r="B141" s="391"/>
      <c r="C141" s="402"/>
      <c r="D141" s="402"/>
      <c r="E141" s="402"/>
      <c r="F141" s="408"/>
      <c r="G141" s="402"/>
      <c r="H141" s="402"/>
      <c r="I141" s="402"/>
      <c r="J141" s="403"/>
      <c r="K141" s="404"/>
    </row>
    <row r="142" spans="1:11" x14ac:dyDescent="0.2">
      <c r="A142" s="382" t="s">
        <v>48</v>
      </c>
      <c r="B142" s="391"/>
      <c r="C142" s="402"/>
      <c r="D142" s="402"/>
      <c r="E142" s="402"/>
      <c r="F142" s="408"/>
      <c r="G142" s="402"/>
      <c r="H142" s="402"/>
      <c r="I142" s="402"/>
      <c r="J142" s="403"/>
      <c r="K142" s="404"/>
    </row>
    <row r="143" spans="1:11" x14ac:dyDescent="0.2">
      <c r="A143" s="382" t="s">
        <v>32</v>
      </c>
      <c r="B143" s="391"/>
      <c r="C143" s="402"/>
      <c r="D143" s="402"/>
      <c r="E143" s="402"/>
      <c r="F143" s="409"/>
      <c r="G143" s="402"/>
      <c r="H143" s="402"/>
      <c r="I143" s="402"/>
      <c r="J143" s="402"/>
      <c r="K143" s="405"/>
    </row>
    <row r="144" spans="1:11" x14ac:dyDescent="0.2">
      <c r="A144" s="382" t="s">
        <v>49</v>
      </c>
      <c r="B144" s="391"/>
      <c r="C144" s="402">
        <v>13</v>
      </c>
      <c r="D144" s="402"/>
      <c r="E144" s="402"/>
      <c r="F144" s="409"/>
      <c r="G144" s="402">
        <v>3</v>
      </c>
      <c r="H144" s="402"/>
      <c r="I144" s="402"/>
      <c r="J144" s="402"/>
      <c r="K144" s="405"/>
    </row>
    <row r="145" spans="1:11" x14ac:dyDescent="0.2">
      <c r="A145" s="382" t="s">
        <v>76</v>
      </c>
      <c r="B145" s="391"/>
      <c r="C145" s="402"/>
      <c r="D145" s="402"/>
      <c r="E145" s="402"/>
      <c r="F145" s="408"/>
      <c r="G145" s="402"/>
      <c r="H145" s="402"/>
      <c r="I145" s="402"/>
      <c r="J145" s="403"/>
      <c r="K145" s="404"/>
    </row>
    <row r="146" spans="1:11" x14ac:dyDescent="0.2">
      <c r="A146" s="382" t="s">
        <v>33</v>
      </c>
      <c r="B146" s="391"/>
      <c r="C146" s="402"/>
      <c r="D146" s="402"/>
      <c r="E146" s="402"/>
      <c r="F146" s="408"/>
      <c r="G146" s="402"/>
      <c r="H146" s="402"/>
      <c r="I146" s="402"/>
      <c r="J146" s="403"/>
      <c r="K146" s="404"/>
    </row>
    <row r="147" spans="1:11" x14ac:dyDescent="0.2">
      <c r="A147" s="382" t="s">
        <v>111</v>
      </c>
      <c r="B147" s="391"/>
      <c r="C147" s="402"/>
      <c r="D147" s="402"/>
      <c r="E147" s="402"/>
      <c r="F147" s="409"/>
      <c r="G147" s="402"/>
      <c r="H147" s="402"/>
      <c r="I147" s="402"/>
      <c r="J147" s="402"/>
      <c r="K147" s="405"/>
    </row>
    <row r="148" spans="1:11" x14ac:dyDescent="0.2">
      <c r="A148" s="382" t="s">
        <v>50</v>
      </c>
      <c r="B148" s="391"/>
      <c r="C148" s="402"/>
      <c r="D148" s="402"/>
      <c r="E148" s="403"/>
      <c r="F148" s="408"/>
      <c r="G148" s="402"/>
      <c r="H148" s="402"/>
      <c r="I148" s="403"/>
      <c r="J148" s="403"/>
      <c r="K148" s="404"/>
    </row>
    <row r="149" spans="1:11" x14ac:dyDescent="0.2">
      <c r="A149" s="382" t="s">
        <v>31</v>
      </c>
      <c r="B149" s="391"/>
      <c r="C149" s="402"/>
      <c r="D149" s="402"/>
      <c r="E149" s="402"/>
      <c r="F149" s="409"/>
      <c r="G149" s="402"/>
      <c r="H149" s="402"/>
      <c r="I149" s="402"/>
      <c r="J149" s="402"/>
      <c r="K149" s="405"/>
    </row>
    <row r="150" spans="1:11" x14ac:dyDescent="0.2">
      <c r="A150" s="382" t="s">
        <v>106</v>
      </c>
      <c r="B150" s="391"/>
      <c r="C150" s="402"/>
      <c r="D150" s="402"/>
      <c r="E150" s="402"/>
      <c r="F150" s="408"/>
      <c r="G150" s="402"/>
      <c r="H150" s="402"/>
      <c r="I150" s="402"/>
      <c r="J150" s="403"/>
      <c r="K150" s="404"/>
    </row>
    <row r="151" spans="1:11" x14ac:dyDescent="0.2">
      <c r="A151" s="382" t="s">
        <v>51</v>
      </c>
      <c r="B151" s="391"/>
      <c r="C151" s="402"/>
      <c r="D151" s="402"/>
      <c r="E151" s="402"/>
      <c r="F151" s="408"/>
      <c r="G151" s="402"/>
      <c r="H151" s="402"/>
      <c r="I151" s="402"/>
      <c r="J151" s="403"/>
      <c r="K151" s="404"/>
    </row>
    <row r="152" spans="1:11" x14ac:dyDescent="0.2">
      <c r="A152" s="382" t="s">
        <v>52</v>
      </c>
      <c r="B152" s="391"/>
      <c r="C152" s="402"/>
      <c r="D152" s="402"/>
      <c r="E152" s="417"/>
      <c r="F152" s="408"/>
      <c r="G152" s="402"/>
      <c r="H152" s="402"/>
      <c r="I152" s="417"/>
      <c r="J152" s="403"/>
      <c r="K152" s="404"/>
    </row>
    <row r="153" spans="1:11" ht="16" thickBot="1" x14ac:dyDescent="0.25">
      <c r="A153" s="382" t="s">
        <v>53</v>
      </c>
      <c r="B153" s="410"/>
      <c r="C153" s="411"/>
      <c r="D153" s="411"/>
      <c r="E153" s="403"/>
      <c r="F153" s="412"/>
      <c r="G153" s="411"/>
      <c r="H153" s="411"/>
      <c r="I153" s="403"/>
      <c r="J153" s="413"/>
      <c r="K153" s="414"/>
    </row>
    <row r="154" spans="1:11" ht="16" thickBot="1" x14ac:dyDescent="0.25">
      <c r="A154" s="211" t="s">
        <v>25</v>
      </c>
      <c r="B154" s="276">
        <f t="shared" ref="B154" si="31">SUM(B128:B153)</f>
        <v>0</v>
      </c>
      <c r="C154" s="277">
        <f t="shared" ref="C154" si="32">SUM(C128:C153)</f>
        <v>13</v>
      </c>
      <c r="D154" s="276">
        <f t="shared" ref="D154" si="33">SUM(D128:D153)</f>
        <v>0</v>
      </c>
      <c r="E154" s="276">
        <f t="shared" ref="E154" si="34">SUM(E128:E153)</f>
        <v>0</v>
      </c>
      <c r="F154" s="278">
        <f t="shared" ref="F154" si="35">SUM(F128:F153)</f>
        <v>0</v>
      </c>
      <c r="G154" s="276">
        <f t="shared" ref="G154" si="36">SUM(G128:G153)</f>
        <v>3</v>
      </c>
      <c r="H154" s="276">
        <f t="shared" ref="H154" si="37">SUM(H128:H153)</f>
        <v>0</v>
      </c>
      <c r="I154" s="276">
        <f t="shared" ref="I154" si="38">SUM(I128:I153)</f>
        <v>0</v>
      </c>
      <c r="J154" s="276">
        <f t="shared" ref="J154" si="39">SUM(J128:J153)</f>
        <v>0</v>
      </c>
      <c r="K154" s="279">
        <f t="shared" ref="K154" si="40">SUM(K128:K153)</f>
        <v>0</v>
      </c>
    </row>
    <row r="155" spans="1:11" ht="16" thickBot="1" x14ac:dyDescent="0.25"/>
    <row r="156" spans="1:11" x14ac:dyDescent="0.2">
      <c r="A156" s="448" t="s">
        <v>60</v>
      </c>
      <c r="B156" s="449"/>
      <c r="C156" s="450"/>
      <c r="D156" s="450"/>
      <c r="E156" s="450"/>
      <c r="F156" s="450"/>
      <c r="G156" s="450"/>
      <c r="H156" s="450"/>
      <c r="I156" s="450"/>
      <c r="J156" s="450"/>
      <c r="K156" s="451"/>
    </row>
    <row r="157" spans="1:11" x14ac:dyDescent="0.2">
      <c r="A157" s="171"/>
      <c r="B157" s="384" t="s">
        <v>107</v>
      </c>
      <c r="C157" s="455" t="s">
        <v>23</v>
      </c>
      <c r="D157" s="456"/>
      <c r="E157" s="456"/>
      <c r="F157" s="457"/>
      <c r="G157" s="452" t="s">
        <v>24</v>
      </c>
      <c r="H157" s="453"/>
      <c r="I157" s="453"/>
      <c r="J157" s="453"/>
      <c r="K157" s="454"/>
    </row>
    <row r="158" spans="1:11" x14ac:dyDescent="0.2">
      <c r="A158" s="177" t="s">
        <v>54</v>
      </c>
      <c r="B158" s="384" t="s">
        <v>108</v>
      </c>
      <c r="C158" s="384" t="s">
        <v>38</v>
      </c>
      <c r="D158" s="384" t="s">
        <v>39</v>
      </c>
      <c r="E158" s="384" t="s">
        <v>40</v>
      </c>
      <c r="F158" s="384" t="s">
        <v>41</v>
      </c>
      <c r="G158" s="385" t="s">
        <v>38</v>
      </c>
      <c r="H158" s="384" t="s">
        <v>39</v>
      </c>
      <c r="I158" s="384" t="s">
        <v>40</v>
      </c>
      <c r="J158" s="384" t="s">
        <v>41</v>
      </c>
      <c r="K158" s="386" t="s">
        <v>65</v>
      </c>
    </row>
    <row r="159" spans="1:11" x14ac:dyDescent="0.2">
      <c r="A159" s="379" t="s">
        <v>42</v>
      </c>
      <c r="B159" s="387"/>
      <c r="C159" s="388"/>
      <c r="D159" s="388"/>
      <c r="E159" s="388"/>
      <c r="F159" s="389"/>
      <c r="G159" s="388"/>
      <c r="H159" s="388"/>
      <c r="I159" s="388"/>
      <c r="J159" s="388"/>
      <c r="K159" s="390"/>
    </row>
    <row r="160" spans="1:11" x14ac:dyDescent="0.2">
      <c r="A160" s="379" t="s">
        <v>105</v>
      </c>
      <c r="B160" s="391"/>
      <c r="C160" s="388"/>
      <c r="D160" s="388"/>
      <c r="E160" s="388"/>
      <c r="F160" s="392"/>
      <c r="G160" s="388"/>
      <c r="H160" s="388"/>
      <c r="I160" s="388"/>
      <c r="J160" s="393"/>
      <c r="K160" s="394"/>
    </row>
    <row r="161" spans="1:11" x14ac:dyDescent="0.2">
      <c r="A161" s="379" t="s">
        <v>43</v>
      </c>
      <c r="B161" s="391"/>
      <c r="C161" s="388"/>
      <c r="D161" s="388"/>
      <c r="E161" s="388"/>
      <c r="F161" s="389"/>
      <c r="G161" s="388"/>
      <c r="H161" s="388"/>
      <c r="I161" s="388"/>
      <c r="J161" s="388"/>
      <c r="K161" s="390"/>
    </row>
    <row r="162" spans="1:11" x14ac:dyDescent="0.2">
      <c r="A162" s="380" t="s">
        <v>104</v>
      </c>
      <c r="B162" s="391"/>
      <c r="C162" s="388"/>
      <c r="D162" s="388"/>
      <c r="E162" s="388"/>
      <c r="F162" s="388"/>
      <c r="G162" s="395"/>
      <c r="H162" s="388"/>
      <c r="I162" s="388"/>
      <c r="J162" s="388"/>
      <c r="K162" s="390"/>
    </row>
    <row r="163" spans="1:11" x14ac:dyDescent="0.2">
      <c r="A163" s="381"/>
      <c r="B163" s="396"/>
      <c r="C163" s="397"/>
      <c r="D163" s="397"/>
      <c r="E163" s="397"/>
      <c r="F163" s="398"/>
      <c r="G163" s="397"/>
      <c r="H163" s="397"/>
      <c r="I163" s="397"/>
      <c r="J163" s="397"/>
      <c r="K163" s="399"/>
    </row>
    <row r="164" spans="1:11" x14ac:dyDescent="0.2">
      <c r="A164" s="381" t="s">
        <v>100</v>
      </c>
      <c r="B164" s="400"/>
      <c r="C164" s="401"/>
      <c r="D164" s="401"/>
      <c r="E164" s="401"/>
      <c r="F164" s="392"/>
      <c r="G164" s="402"/>
      <c r="H164" s="402"/>
      <c r="I164" s="402"/>
      <c r="J164" s="403"/>
      <c r="K164" s="404"/>
    </row>
    <row r="165" spans="1:11" x14ac:dyDescent="0.2">
      <c r="A165" s="382" t="s">
        <v>44</v>
      </c>
      <c r="B165" s="391"/>
      <c r="C165" s="388"/>
      <c r="D165" s="388"/>
      <c r="E165" s="401"/>
      <c r="F165" s="392"/>
      <c r="G165" s="402"/>
      <c r="H165" s="402"/>
      <c r="I165" s="402"/>
      <c r="J165" s="403"/>
      <c r="K165" s="404"/>
    </row>
    <row r="166" spans="1:11" x14ac:dyDescent="0.2">
      <c r="A166" s="382" t="s">
        <v>28</v>
      </c>
      <c r="B166" s="391"/>
      <c r="C166" s="388"/>
      <c r="D166" s="388"/>
      <c r="E166" s="401"/>
      <c r="F166" s="392"/>
      <c r="G166" s="402"/>
      <c r="H166" s="402"/>
      <c r="I166" s="402"/>
      <c r="J166" s="403"/>
      <c r="K166" s="404"/>
    </row>
    <row r="167" spans="1:11" x14ac:dyDescent="0.2">
      <c r="A167" s="382" t="s">
        <v>29</v>
      </c>
      <c r="B167" s="391"/>
      <c r="C167" s="388"/>
      <c r="D167" s="388"/>
      <c r="E167" s="401"/>
      <c r="F167" s="389"/>
      <c r="G167" s="402"/>
      <c r="H167" s="402"/>
      <c r="I167" s="402"/>
      <c r="J167" s="402"/>
      <c r="K167" s="405"/>
    </row>
    <row r="168" spans="1:11" x14ac:dyDescent="0.2">
      <c r="A168" s="382" t="s">
        <v>26</v>
      </c>
      <c r="B168" s="391"/>
      <c r="C168" s="388"/>
      <c r="D168" s="388"/>
      <c r="E168" s="401"/>
      <c r="F168" s="392"/>
      <c r="G168" s="402"/>
      <c r="H168" s="402"/>
      <c r="I168" s="402"/>
      <c r="J168" s="403"/>
      <c r="K168" s="404"/>
    </row>
    <row r="169" spans="1:11" x14ac:dyDescent="0.2">
      <c r="A169" s="383"/>
      <c r="B169" s="396"/>
      <c r="C169" s="397"/>
      <c r="D169" s="397"/>
      <c r="E169" s="397"/>
      <c r="F169" s="398"/>
      <c r="G169" s="406"/>
      <c r="H169" s="406"/>
      <c r="I169" s="406"/>
      <c r="J169" s="406"/>
      <c r="K169" s="407"/>
    </row>
    <row r="170" spans="1:11" x14ac:dyDescent="0.2">
      <c r="A170" s="382" t="s">
        <v>45</v>
      </c>
      <c r="B170" s="391"/>
      <c r="C170" s="402"/>
      <c r="D170" s="402"/>
      <c r="E170" s="402"/>
      <c r="F170" s="409"/>
      <c r="G170" s="402"/>
      <c r="H170" s="402"/>
      <c r="I170" s="402"/>
      <c r="J170" s="402"/>
      <c r="K170" s="404"/>
    </row>
    <row r="171" spans="1:11" x14ac:dyDescent="0.2">
      <c r="A171" s="382" t="s">
        <v>46</v>
      </c>
      <c r="B171" s="391"/>
      <c r="C171" s="402"/>
      <c r="D171" s="402"/>
      <c r="E171" s="402"/>
      <c r="F171" s="409"/>
      <c r="G171" s="402"/>
      <c r="H171" s="402"/>
      <c r="I171" s="402"/>
      <c r="J171" s="402"/>
      <c r="K171" s="405"/>
    </row>
    <row r="172" spans="1:11" x14ac:dyDescent="0.2">
      <c r="A172" s="382" t="s">
        <v>47</v>
      </c>
      <c r="B172" s="391"/>
      <c r="C172" s="402"/>
      <c r="D172" s="402"/>
      <c r="E172" s="402"/>
      <c r="F172" s="408"/>
      <c r="G172" s="402"/>
      <c r="H172" s="402"/>
      <c r="I172" s="402"/>
      <c r="J172" s="403"/>
      <c r="K172" s="404"/>
    </row>
    <row r="173" spans="1:11" x14ac:dyDescent="0.2">
      <c r="A173" s="382" t="s">
        <v>48</v>
      </c>
      <c r="B173" s="391"/>
      <c r="C173" s="402"/>
      <c r="D173" s="402"/>
      <c r="E173" s="402"/>
      <c r="F173" s="408"/>
      <c r="G173" s="402"/>
      <c r="H173" s="402"/>
      <c r="I173" s="402"/>
      <c r="J173" s="403"/>
      <c r="K173" s="404"/>
    </row>
    <row r="174" spans="1:11" x14ac:dyDescent="0.2">
      <c r="A174" s="382" t="s">
        <v>32</v>
      </c>
      <c r="B174" s="391"/>
      <c r="C174" s="402"/>
      <c r="D174" s="402"/>
      <c r="E174" s="402"/>
      <c r="F174" s="409"/>
      <c r="G174" s="402"/>
      <c r="H174" s="402"/>
      <c r="I174" s="402"/>
      <c r="J174" s="402"/>
      <c r="K174" s="405"/>
    </row>
    <row r="175" spans="1:11" x14ac:dyDescent="0.2">
      <c r="A175" s="382" t="s">
        <v>49</v>
      </c>
      <c r="B175" s="391"/>
      <c r="C175" s="402">
        <v>17</v>
      </c>
      <c r="D175" s="402"/>
      <c r="E175" s="402"/>
      <c r="F175" s="409"/>
      <c r="G175" s="402">
        <v>1</v>
      </c>
      <c r="H175" s="402"/>
      <c r="I175" s="402"/>
      <c r="J175" s="402"/>
      <c r="K175" s="405"/>
    </row>
    <row r="176" spans="1:11" x14ac:dyDescent="0.2">
      <c r="A176" s="382" t="s">
        <v>76</v>
      </c>
      <c r="B176" s="391"/>
      <c r="C176" s="402"/>
      <c r="D176" s="402"/>
      <c r="E176" s="402"/>
      <c r="F176" s="408"/>
      <c r="G176" s="402"/>
      <c r="H176" s="402"/>
      <c r="I176" s="402"/>
      <c r="J176" s="403"/>
      <c r="K176" s="404"/>
    </row>
    <row r="177" spans="1:11" x14ac:dyDescent="0.2">
      <c r="A177" s="382" t="s">
        <v>33</v>
      </c>
      <c r="B177" s="391"/>
      <c r="C177" s="402"/>
      <c r="D177" s="402"/>
      <c r="E177" s="402"/>
      <c r="F177" s="408"/>
      <c r="G177" s="402"/>
      <c r="H177" s="402"/>
      <c r="I177" s="402"/>
      <c r="J177" s="403"/>
      <c r="K177" s="404"/>
    </row>
    <row r="178" spans="1:11" x14ac:dyDescent="0.2">
      <c r="A178" s="382" t="s">
        <v>111</v>
      </c>
      <c r="B178" s="391"/>
      <c r="C178" s="402"/>
      <c r="D178" s="402"/>
      <c r="E178" s="402"/>
      <c r="F178" s="409"/>
      <c r="G178" s="402"/>
      <c r="H178" s="402"/>
      <c r="I178" s="402"/>
      <c r="J178" s="402"/>
      <c r="K178" s="405"/>
    </row>
    <row r="179" spans="1:11" x14ac:dyDescent="0.2">
      <c r="A179" s="382" t="s">
        <v>50</v>
      </c>
      <c r="B179" s="391"/>
      <c r="C179" s="402"/>
      <c r="D179" s="402"/>
      <c r="E179" s="403"/>
      <c r="F179" s="408"/>
      <c r="G179" s="402"/>
      <c r="H179" s="402"/>
      <c r="I179" s="403"/>
      <c r="J179" s="403"/>
      <c r="K179" s="404"/>
    </row>
    <row r="180" spans="1:11" x14ac:dyDescent="0.2">
      <c r="A180" s="382" t="s">
        <v>31</v>
      </c>
      <c r="B180" s="391"/>
      <c r="C180" s="402"/>
      <c r="D180" s="402"/>
      <c r="E180" s="402"/>
      <c r="F180" s="409"/>
      <c r="G180" s="402"/>
      <c r="H180" s="402"/>
      <c r="I180" s="402"/>
      <c r="J180" s="402"/>
      <c r="K180" s="405"/>
    </row>
    <row r="181" spans="1:11" x14ac:dyDescent="0.2">
      <c r="A181" s="382" t="s">
        <v>106</v>
      </c>
      <c r="B181" s="391"/>
      <c r="C181" s="402"/>
      <c r="D181" s="402"/>
      <c r="E181" s="402"/>
      <c r="F181" s="408"/>
      <c r="G181" s="402"/>
      <c r="H181" s="402"/>
      <c r="I181" s="402"/>
      <c r="J181" s="403"/>
      <c r="K181" s="404"/>
    </row>
    <row r="182" spans="1:11" x14ac:dyDescent="0.2">
      <c r="A182" s="382" t="s">
        <v>51</v>
      </c>
      <c r="B182" s="391"/>
      <c r="C182" s="402"/>
      <c r="D182" s="402"/>
      <c r="E182" s="402"/>
      <c r="F182" s="408"/>
      <c r="G182" s="402"/>
      <c r="H182" s="402"/>
      <c r="I182" s="402"/>
      <c r="J182" s="403"/>
      <c r="K182" s="404"/>
    </row>
    <row r="183" spans="1:11" x14ac:dyDescent="0.2">
      <c r="A183" s="382" t="s">
        <v>52</v>
      </c>
      <c r="B183" s="391"/>
      <c r="C183" s="402"/>
      <c r="D183" s="402"/>
      <c r="E183" s="417"/>
      <c r="F183" s="408"/>
      <c r="G183" s="402"/>
      <c r="H183" s="402"/>
      <c r="I183" s="417"/>
      <c r="J183" s="403"/>
      <c r="K183" s="404"/>
    </row>
    <row r="184" spans="1:11" ht="16" thickBot="1" x14ac:dyDescent="0.25">
      <c r="A184" s="382" t="s">
        <v>53</v>
      </c>
      <c r="B184" s="410"/>
      <c r="C184" s="411"/>
      <c r="D184" s="411"/>
      <c r="E184" s="403"/>
      <c r="F184" s="412"/>
      <c r="G184" s="411"/>
      <c r="H184" s="411"/>
      <c r="I184" s="403"/>
      <c r="J184" s="413"/>
      <c r="K184" s="414"/>
    </row>
    <row r="185" spans="1:11" ht="16" thickBot="1" x14ac:dyDescent="0.25">
      <c r="A185" s="211" t="s">
        <v>25</v>
      </c>
      <c r="B185" s="276">
        <f t="shared" ref="B185" si="41">SUM(B159:B184)</f>
        <v>0</v>
      </c>
      <c r="C185" s="277">
        <f t="shared" ref="C185" si="42">SUM(C159:C184)</f>
        <v>17</v>
      </c>
      <c r="D185" s="276">
        <f t="shared" ref="D185" si="43">SUM(D159:D184)</f>
        <v>0</v>
      </c>
      <c r="E185" s="276">
        <f t="shared" ref="E185" si="44">SUM(E159:E184)</f>
        <v>0</v>
      </c>
      <c r="F185" s="278">
        <f t="shared" ref="F185" si="45">SUM(F159:F184)</f>
        <v>0</v>
      </c>
      <c r="G185" s="276">
        <f t="shared" ref="G185" si="46">SUM(G159:G184)</f>
        <v>1</v>
      </c>
      <c r="H185" s="276">
        <f t="shared" ref="H185" si="47">SUM(H159:H184)</f>
        <v>0</v>
      </c>
      <c r="I185" s="276">
        <f t="shared" ref="I185" si="48">SUM(I159:I184)</f>
        <v>0</v>
      </c>
      <c r="J185" s="276">
        <f t="shared" ref="J185" si="49">SUM(J159:J184)</f>
        <v>0</v>
      </c>
      <c r="K185" s="279">
        <f t="shared" ref="K185" si="50">SUM(K159:K184)</f>
        <v>0</v>
      </c>
    </row>
    <row r="186" spans="1:11" ht="16" thickBot="1" x14ac:dyDescent="0.25"/>
    <row r="187" spans="1:11" x14ac:dyDescent="0.2">
      <c r="A187" s="448" t="s">
        <v>61</v>
      </c>
      <c r="B187" s="449"/>
      <c r="C187" s="450"/>
      <c r="D187" s="450"/>
      <c r="E187" s="450"/>
      <c r="F187" s="450"/>
      <c r="G187" s="450"/>
      <c r="H187" s="450"/>
      <c r="I187" s="450"/>
      <c r="J187" s="450"/>
      <c r="K187" s="451"/>
    </row>
    <row r="188" spans="1:11" x14ac:dyDescent="0.2">
      <c r="A188" s="171"/>
      <c r="B188" s="384" t="s">
        <v>107</v>
      </c>
      <c r="C188" s="455" t="s">
        <v>23</v>
      </c>
      <c r="D188" s="456"/>
      <c r="E188" s="456"/>
      <c r="F188" s="457"/>
      <c r="G188" s="452" t="s">
        <v>24</v>
      </c>
      <c r="H188" s="453"/>
      <c r="I188" s="453"/>
      <c r="J188" s="453"/>
      <c r="K188" s="454"/>
    </row>
    <row r="189" spans="1:11" x14ac:dyDescent="0.2">
      <c r="A189" s="177" t="s">
        <v>54</v>
      </c>
      <c r="B189" s="384" t="s">
        <v>108</v>
      </c>
      <c r="C189" s="384" t="s">
        <v>38</v>
      </c>
      <c r="D189" s="384" t="s">
        <v>39</v>
      </c>
      <c r="E189" s="384" t="s">
        <v>40</v>
      </c>
      <c r="F189" s="384" t="s">
        <v>41</v>
      </c>
      <c r="G189" s="385" t="s">
        <v>38</v>
      </c>
      <c r="H189" s="384" t="s">
        <v>39</v>
      </c>
      <c r="I189" s="384" t="s">
        <v>40</v>
      </c>
      <c r="J189" s="384" t="s">
        <v>41</v>
      </c>
      <c r="K189" s="386" t="s">
        <v>65</v>
      </c>
    </row>
    <row r="190" spans="1:11" x14ac:dyDescent="0.2">
      <c r="A190" s="379" t="s">
        <v>42</v>
      </c>
      <c r="B190" s="387"/>
      <c r="C190" s="388"/>
      <c r="D190" s="388"/>
      <c r="E190" s="388"/>
      <c r="F190" s="389"/>
      <c r="G190" s="388"/>
      <c r="H190" s="388"/>
      <c r="I190" s="388"/>
      <c r="J190" s="388"/>
      <c r="K190" s="390"/>
    </row>
    <row r="191" spans="1:11" x14ac:dyDescent="0.2">
      <c r="A191" s="379" t="s">
        <v>105</v>
      </c>
      <c r="B191" s="391"/>
      <c r="C191" s="388"/>
      <c r="D191" s="388"/>
      <c r="E191" s="388"/>
      <c r="F191" s="392"/>
      <c r="G191" s="388"/>
      <c r="H191" s="388"/>
      <c r="I191" s="388"/>
      <c r="J191" s="393"/>
      <c r="K191" s="394"/>
    </row>
    <row r="192" spans="1:11" x14ac:dyDescent="0.2">
      <c r="A192" s="379" t="s">
        <v>43</v>
      </c>
      <c r="B192" s="391"/>
      <c r="C192" s="388"/>
      <c r="D192" s="388"/>
      <c r="E192" s="388"/>
      <c r="F192" s="389"/>
      <c r="G192" s="388"/>
      <c r="H192" s="388"/>
      <c r="I192" s="388"/>
      <c r="J192" s="388"/>
      <c r="K192" s="390"/>
    </row>
    <row r="193" spans="1:11" x14ac:dyDescent="0.2">
      <c r="A193" s="380" t="s">
        <v>104</v>
      </c>
      <c r="B193" s="391"/>
      <c r="C193" s="388"/>
      <c r="D193" s="388"/>
      <c r="E193" s="388"/>
      <c r="F193" s="388"/>
      <c r="G193" s="395"/>
      <c r="H193" s="388"/>
      <c r="I193" s="388"/>
      <c r="J193" s="388"/>
      <c r="K193" s="390"/>
    </row>
    <row r="194" spans="1:11" x14ac:dyDescent="0.2">
      <c r="A194" s="381"/>
      <c r="B194" s="396"/>
      <c r="C194" s="397"/>
      <c r="D194" s="397"/>
      <c r="E194" s="397"/>
      <c r="F194" s="398"/>
      <c r="G194" s="397"/>
      <c r="H194" s="397"/>
      <c r="I194" s="397"/>
      <c r="J194" s="397"/>
      <c r="K194" s="399"/>
    </row>
    <row r="195" spans="1:11" x14ac:dyDescent="0.2">
      <c r="A195" s="381" t="s">
        <v>100</v>
      </c>
      <c r="B195" s="400"/>
      <c r="C195" s="401"/>
      <c r="D195" s="401"/>
      <c r="E195" s="401"/>
      <c r="F195" s="392"/>
      <c r="G195" s="402"/>
      <c r="H195" s="402"/>
      <c r="I195" s="402"/>
      <c r="J195" s="403"/>
      <c r="K195" s="404"/>
    </row>
    <row r="196" spans="1:11" x14ac:dyDescent="0.2">
      <c r="A196" s="382" t="s">
        <v>44</v>
      </c>
      <c r="B196" s="391"/>
      <c r="C196" s="388"/>
      <c r="D196" s="388"/>
      <c r="E196" s="401"/>
      <c r="F196" s="392"/>
      <c r="G196" s="402"/>
      <c r="H196" s="402"/>
      <c r="I196" s="402"/>
      <c r="J196" s="403"/>
      <c r="K196" s="404"/>
    </row>
    <row r="197" spans="1:11" x14ac:dyDescent="0.2">
      <c r="A197" s="382" t="s">
        <v>28</v>
      </c>
      <c r="B197" s="391"/>
      <c r="C197" s="388"/>
      <c r="D197" s="388"/>
      <c r="E197" s="401"/>
      <c r="F197" s="392"/>
      <c r="G197" s="402"/>
      <c r="H197" s="402"/>
      <c r="I197" s="402"/>
      <c r="J197" s="403"/>
      <c r="K197" s="404"/>
    </row>
    <row r="198" spans="1:11" x14ac:dyDescent="0.2">
      <c r="A198" s="382" t="s">
        <v>29</v>
      </c>
      <c r="B198" s="391"/>
      <c r="C198" s="388"/>
      <c r="D198" s="388"/>
      <c r="E198" s="401"/>
      <c r="F198" s="389"/>
      <c r="G198" s="402"/>
      <c r="H198" s="402"/>
      <c r="I198" s="402"/>
      <c r="J198" s="402"/>
      <c r="K198" s="405"/>
    </row>
    <row r="199" spans="1:11" x14ac:dyDescent="0.2">
      <c r="A199" s="382" t="s">
        <v>26</v>
      </c>
      <c r="B199" s="391"/>
      <c r="C199" s="388"/>
      <c r="D199" s="388"/>
      <c r="E199" s="401"/>
      <c r="F199" s="392"/>
      <c r="G199" s="402"/>
      <c r="H199" s="402"/>
      <c r="I199" s="402"/>
      <c r="J199" s="403"/>
      <c r="K199" s="404"/>
    </row>
    <row r="200" spans="1:11" x14ac:dyDescent="0.2">
      <c r="A200" s="383"/>
      <c r="B200" s="396"/>
      <c r="C200" s="397"/>
      <c r="D200" s="397"/>
      <c r="E200" s="397"/>
      <c r="F200" s="398"/>
      <c r="G200" s="406"/>
      <c r="H200" s="406"/>
      <c r="I200" s="406"/>
      <c r="J200" s="406"/>
      <c r="K200" s="407"/>
    </row>
    <row r="201" spans="1:11" x14ac:dyDescent="0.2">
      <c r="A201" s="382" t="s">
        <v>45</v>
      </c>
      <c r="B201" s="391"/>
      <c r="C201" s="402"/>
      <c r="D201" s="402"/>
      <c r="E201" s="402"/>
      <c r="F201" s="409"/>
      <c r="G201" s="402"/>
      <c r="H201" s="402"/>
      <c r="I201" s="402"/>
      <c r="J201" s="402"/>
      <c r="K201" s="404"/>
    </row>
    <row r="202" spans="1:11" x14ac:dyDescent="0.2">
      <c r="A202" s="382" t="s">
        <v>46</v>
      </c>
      <c r="B202" s="391"/>
      <c r="C202" s="402"/>
      <c r="D202" s="402"/>
      <c r="E202" s="402"/>
      <c r="F202" s="409"/>
      <c r="G202" s="402"/>
      <c r="H202" s="402"/>
      <c r="I202" s="402"/>
      <c r="J202" s="402"/>
      <c r="K202" s="405"/>
    </row>
    <row r="203" spans="1:11" x14ac:dyDescent="0.2">
      <c r="A203" s="382" t="s">
        <v>47</v>
      </c>
      <c r="B203" s="391"/>
      <c r="C203" s="402"/>
      <c r="D203" s="402"/>
      <c r="E203" s="402"/>
      <c r="F203" s="408"/>
      <c r="G203" s="402"/>
      <c r="H203" s="402"/>
      <c r="I203" s="402"/>
      <c r="J203" s="403"/>
      <c r="K203" s="404"/>
    </row>
    <row r="204" spans="1:11" x14ac:dyDescent="0.2">
      <c r="A204" s="382" t="s">
        <v>48</v>
      </c>
      <c r="B204" s="391"/>
      <c r="C204" s="402"/>
      <c r="D204" s="402"/>
      <c r="E204" s="402"/>
      <c r="F204" s="408"/>
      <c r="G204" s="402"/>
      <c r="H204" s="402"/>
      <c r="I204" s="402"/>
      <c r="J204" s="403"/>
      <c r="K204" s="404"/>
    </row>
    <row r="205" spans="1:11" x14ac:dyDescent="0.2">
      <c r="A205" s="382" t="s">
        <v>32</v>
      </c>
      <c r="B205" s="391"/>
      <c r="C205" s="402"/>
      <c r="D205" s="402"/>
      <c r="E205" s="402"/>
      <c r="F205" s="409"/>
      <c r="G205" s="402"/>
      <c r="H205" s="402"/>
      <c r="I205" s="402"/>
      <c r="J205" s="402"/>
      <c r="K205" s="405"/>
    </row>
    <row r="206" spans="1:11" x14ac:dyDescent="0.2">
      <c r="A206" s="382" t="s">
        <v>49</v>
      </c>
      <c r="B206" s="391"/>
      <c r="C206" s="402"/>
      <c r="D206" s="402"/>
      <c r="E206" s="402"/>
      <c r="F206" s="409"/>
      <c r="G206" s="402"/>
      <c r="H206" s="402"/>
      <c r="I206" s="402"/>
      <c r="J206" s="402"/>
      <c r="K206" s="405"/>
    </row>
    <row r="207" spans="1:11" x14ac:dyDescent="0.2">
      <c r="A207" s="382" t="s">
        <v>76</v>
      </c>
      <c r="B207" s="391"/>
      <c r="C207" s="402"/>
      <c r="D207" s="402"/>
      <c r="E207" s="402"/>
      <c r="F207" s="408"/>
      <c r="G207" s="402"/>
      <c r="H207" s="402"/>
      <c r="I207" s="402"/>
      <c r="J207" s="403"/>
      <c r="K207" s="404"/>
    </row>
    <row r="208" spans="1:11" x14ac:dyDescent="0.2">
      <c r="A208" s="382" t="s">
        <v>33</v>
      </c>
      <c r="B208" s="391"/>
      <c r="C208" s="402"/>
      <c r="D208" s="402"/>
      <c r="E208" s="402"/>
      <c r="F208" s="408"/>
      <c r="G208" s="402"/>
      <c r="H208" s="402"/>
      <c r="I208" s="402"/>
      <c r="J208" s="403"/>
      <c r="K208" s="404"/>
    </row>
    <row r="209" spans="1:11" x14ac:dyDescent="0.2">
      <c r="A209" s="382" t="s">
        <v>111</v>
      </c>
      <c r="B209" s="391"/>
      <c r="C209" s="402"/>
      <c r="D209" s="402"/>
      <c r="E209" s="402"/>
      <c r="F209" s="409"/>
      <c r="G209" s="402"/>
      <c r="H209" s="402"/>
      <c r="I209" s="402"/>
      <c r="J209" s="402"/>
      <c r="K209" s="405"/>
    </row>
    <row r="210" spans="1:11" x14ac:dyDescent="0.2">
      <c r="A210" s="382" t="s">
        <v>50</v>
      </c>
      <c r="B210" s="391"/>
      <c r="C210" s="402"/>
      <c r="D210" s="402"/>
      <c r="E210" s="403"/>
      <c r="F210" s="408"/>
      <c r="G210" s="402"/>
      <c r="H210" s="402"/>
      <c r="I210" s="403"/>
      <c r="J210" s="403"/>
      <c r="K210" s="404"/>
    </row>
    <row r="211" spans="1:11" x14ac:dyDescent="0.2">
      <c r="A211" s="382" t="s">
        <v>31</v>
      </c>
      <c r="B211" s="391"/>
      <c r="C211" s="402"/>
      <c r="D211" s="402"/>
      <c r="E211" s="402"/>
      <c r="F211" s="409"/>
      <c r="G211" s="402"/>
      <c r="H211" s="402"/>
      <c r="I211" s="402"/>
      <c r="J211" s="402"/>
      <c r="K211" s="405"/>
    </row>
    <row r="212" spans="1:11" x14ac:dyDescent="0.2">
      <c r="A212" s="382" t="s">
        <v>106</v>
      </c>
      <c r="B212" s="391"/>
      <c r="C212" s="402"/>
      <c r="D212" s="402"/>
      <c r="E212" s="402"/>
      <c r="F212" s="408"/>
      <c r="G212" s="402"/>
      <c r="H212" s="402"/>
      <c r="I212" s="402"/>
      <c r="J212" s="403"/>
      <c r="K212" s="404"/>
    </row>
    <row r="213" spans="1:11" x14ac:dyDescent="0.2">
      <c r="A213" s="382" t="s">
        <v>51</v>
      </c>
      <c r="B213" s="391"/>
      <c r="C213" s="402"/>
      <c r="D213" s="402"/>
      <c r="E213" s="402"/>
      <c r="F213" s="408"/>
      <c r="G213" s="402"/>
      <c r="H213" s="402"/>
      <c r="I213" s="402"/>
      <c r="J213" s="403"/>
      <c r="K213" s="404"/>
    </row>
    <row r="214" spans="1:11" x14ac:dyDescent="0.2">
      <c r="A214" s="382" t="s">
        <v>52</v>
      </c>
      <c r="B214" s="391"/>
      <c r="C214" s="402"/>
      <c r="D214" s="402"/>
      <c r="E214" s="417"/>
      <c r="F214" s="408"/>
      <c r="G214" s="402"/>
      <c r="H214" s="402"/>
      <c r="I214" s="417"/>
      <c r="J214" s="403"/>
      <c r="K214" s="404"/>
    </row>
    <row r="215" spans="1:11" ht="16" thickBot="1" x14ac:dyDescent="0.25">
      <c r="A215" s="382" t="s">
        <v>53</v>
      </c>
      <c r="B215" s="410"/>
      <c r="C215" s="411"/>
      <c r="D215" s="411"/>
      <c r="E215" s="403"/>
      <c r="F215" s="412"/>
      <c r="G215" s="411"/>
      <c r="H215" s="411"/>
      <c r="I215" s="403"/>
      <c r="J215" s="413"/>
      <c r="K215" s="414"/>
    </row>
    <row r="216" spans="1:11" ht="16" thickBot="1" x14ac:dyDescent="0.25">
      <c r="A216" s="211" t="s">
        <v>25</v>
      </c>
      <c r="B216" s="276">
        <f t="shared" ref="B216" si="51">SUM(B190:B215)</f>
        <v>0</v>
      </c>
      <c r="C216" s="277">
        <f t="shared" ref="C216" si="52">SUM(C190:C215)</f>
        <v>0</v>
      </c>
      <c r="D216" s="276">
        <f t="shared" ref="D216" si="53">SUM(D190:D215)</f>
        <v>0</v>
      </c>
      <c r="E216" s="276">
        <f t="shared" ref="E216" si="54">SUM(E190:E215)</f>
        <v>0</v>
      </c>
      <c r="F216" s="278">
        <f t="shared" ref="F216" si="55">SUM(F190:F215)</f>
        <v>0</v>
      </c>
      <c r="G216" s="276">
        <f t="shared" ref="G216" si="56">SUM(G190:G215)</f>
        <v>0</v>
      </c>
      <c r="H216" s="276">
        <f t="shared" ref="H216" si="57">SUM(H190:H215)</f>
        <v>0</v>
      </c>
      <c r="I216" s="276">
        <f t="shared" ref="I216" si="58">SUM(I190:I215)</f>
        <v>0</v>
      </c>
      <c r="J216" s="276">
        <f t="shared" ref="J216" si="59">SUM(J190:J215)</f>
        <v>0</v>
      </c>
      <c r="K216" s="279">
        <f t="shared" ref="K216" si="60">SUM(K190:K215)</f>
        <v>0</v>
      </c>
    </row>
    <row r="217" spans="1:11" ht="16" thickBot="1" x14ac:dyDescent="0.25"/>
    <row r="218" spans="1:11" x14ac:dyDescent="0.2">
      <c r="A218" s="448" t="s">
        <v>62</v>
      </c>
      <c r="B218" s="449"/>
      <c r="C218" s="450"/>
      <c r="D218" s="450"/>
      <c r="E218" s="450"/>
      <c r="F218" s="450"/>
      <c r="G218" s="450"/>
      <c r="H218" s="450"/>
      <c r="I218" s="450"/>
      <c r="J218" s="450"/>
      <c r="K218" s="451"/>
    </row>
    <row r="219" spans="1:11" x14ac:dyDescent="0.2">
      <c r="A219" s="171"/>
      <c r="B219" s="384" t="s">
        <v>107</v>
      </c>
      <c r="C219" s="455" t="s">
        <v>23</v>
      </c>
      <c r="D219" s="456"/>
      <c r="E219" s="456"/>
      <c r="F219" s="457"/>
      <c r="G219" s="452" t="s">
        <v>24</v>
      </c>
      <c r="H219" s="453"/>
      <c r="I219" s="453"/>
      <c r="J219" s="453"/>
      <c r="K219" s="454"/>
    </row>
    <row r="220" spans="1:11" x14ac:dyDescent="0.2">
      <c r="A220" s="177" t="s">
        <v>54</v>
      </c>
      <c r="B220" s="384" t="s">
        <v>108</v>
      </c>
      <c r="C220" s="384" t="s">
        <v>38</v>
      </c>
      <c r="D220" s="384" t="s">
        <v>39</v>
      </c>
      <c r="E220" s="384" t="s">
        <v>40</v>
      </c>
      <c r="F220" s="384" t="s">
        <v>41</v>
      </c>
      <c r="G220" s="385" t="s">
        <v>38</v>
      </c>
      <c r="H220" s="384" t="s">
        <v>39</v>
      </c>
      <c r="I220" s="384" t="s">
        <v>40</v>
      </c>
      <c r="J220" s="384" t="s">
        <v>41</v>
      </c>
      <c r="K220" s="386" t="s">
        <v>65</v>
      </c>
    </row>
    <row r="221" spans="1:11" x14ac:dyDescent="0.2">
      <c r="A221" s="379" t="s">
        <v>42</v>
      </c>
      <c r="B221" s="387"/>
      <c r="C221" s="388"/>
      <c r="D221" s="388"/>
      <c r="E221" s="388"/>
      <c r="F221" s="389"/>
      <c r="G221" s="388"/>
      <c r="H221" s="388"/>
      <c r="I221" s="388"/>
      <c r="J221" s="388"/>
      <c r="K221" s="390"/>
    </row>
    <row r="222" spans="1:11" x14ac:dyDescent="0.2">
      <c r="A222" s="379" t="s">
        <v>105</v>
      </c>
      <c r="B222" s="391"/>
      <c r="C222" s="388"/>
      <c r="D222" s="388"/>
      <c r="E222" s="388"/>
      <c r="F222" s="392"/>
      <c r="G222" s="388"/>
      <c r="H222" s="388"/>
      <c r="I222" s="388"/>
      <c r="J222" s="393"/>
      <c r="K222" s="394"/>
    </row>
    <row r="223" spans="1:11" x14ac:dyDescent="0.2">
      <c r="A223" s="379" t="s">
        <v>43</v>
      </c>
      <c r="B223" s="391"/>
      <c r="C223" s="388"/>
      <c r="D223" s="388"/>
      <c r="E223" s="388"/>
      <c r="F223" s="389"/>
      <c r="G223" s="388"/>
      <c r="H223" s="388"/>
      <c r="I223" s="388"/>
      <c r="J223" s="388"/>
      <c r="K223" s="390"/>
    </row>
    <row r="224" spans="1:11" x14ac:dyDescent="0.2">
      <c r="A224" s="380" t="s">
        <v>104</v>
      </c>
      <c r="B224" s="391"/>
      <c r="C224" s="388"/>
      <c r="D224" s="388"/>
      <c r="E224" s="388"/>
      <c r="F224" s="388"/>
      <c r="G224" s="395"/>
      <c r="H224" s="388"/>
      <c r="I224" s="388"/>
      <c r="J224" s="388"/>
      <c r="K224" s="390"/>
    </row>
    <row r="225" spans="1:11" x14ac:dyDescent="0.2">
      <c r="A225" s="381"/>
      <c r="B225" s="396"/>
      <c r="C225" s="397"/>
      <c r="D225" s="397"/>
      <c r="E225" s="397"/>
      <c r="F225" s="398"/>
      <c r="G225" s="397"/>
      <c r="H225" s="397"/>
      <c r="I225" s="397"/>
      <c r="J225" s="397"/>
      <c r="K225" s="399"/>
    </row>
    <row r="226" spans="1:11" x14ac:dyDescent="0.2">
      <c r="A226" s="381" t="s">
        <v>100</v>
      </c>
      <c r="B226" s="400"/>
      <c r="C226" s="401"/>
      <c r="D226" s="401"/>
      <c r="E226" s="401"/>
      <c r="F226" s="392"/>
      <c r="G226" s="402"/>
      <c r="H226" s="402"/>
      <c r="I226" s="402"/>
      <c r="J226" s="403"/>
      <c r="K226" s="404"/>
    </row>
    <row r="227" spans="1:11" x14ac:dyDescent="0.2">
      <c r="A227" s="382" t="s">
        <v>44</v>
      </c>
      <c r="B227" s="391"/>
      <c r="C227" s="388"/>
      <c r="D227" s="388"/>
      <c r="E227" s="401"/>
      <c r="F227" s="392"/>
      <c r="G227" s="402"/>
      <c r="H227" s="402"/>
      <c r="I227" s="402"/>
      <c r="J227" s="403"/>
      <c r="K227" s="404"/>
    </row>
    <row r="228" spans="1:11" x14ac:dyDescent="0.2">
      <c r="A228" s="382" t="s">
        <v>28</v>
      </c>
      <c r="B228" s="391"/>
      <c r="C228" s="388"/>
      <c r="D228" s="388"/>
      <c r="E228" s="401"/>
      <c r="F228" s="392"/>
      <c r="G228" s="402"/>
      <c r="H228" s="402"/>
      <c r="I228" s="402"/>
      <c r="J228" s="403"/>
      <c r="K228" s="404"/>
    </row>
    <row r="229" spans="1:11" x14ac:dyDescent="0.2">
      <c r="A229" s="382" t="s">
        <v>29</v>
      </c>
      <c r="B229" s="391"/>
      <c r="C229" s="388"/>
      <c r="D229" s="388"/>
      <c r="E229" s="401"/>
      <c r="F229" s="389"/>
      <c r="G229" s="402"/>
      <c r="H229" s="402"/>
      <c r="I229" s="402"/>
      <c r="J229" s="402"/>
      <c r="K229" s="405"/>
    </row>
    <row r="230" spans="1:11" x14ac:dyDescent="0.2">
      <c r="A230" s="382" t="s">
        <v>26</v>
      </c>
      <c r="B230" s="391"/>
      <c r="C230" s="388"/>
      <c r="D230" s="388"/>
      <c r="E230" s="401"/>
      <c r="F230" s="392"/>
      <c r="G230" s="402"/>
      <c r="H230" s="402"/>
      <c r="I230" s="402"/>
      <c r="J230" s="403"/>
      <c r="K230" s="404"/>
    </row>
    <row r="231" spans="1:11" x14ac:dyDescent="0.2">
      <c r="A231" s="383"/>
      <c r="B231" s="396"/>
      <c r="C231" s="397"/>
      <c r="D231" s="397"/>
      <c r="E231" s="397"/>
      <c r="F231" s="398"/>
      <c r="G231" s="406"/>
      <c r="H231" s="406"/>
      <c r="I231" s="406"/>
      <c r="J231" s="406"/>
      <c r="K231" s="407"/>
    </row>
    <row r="232" spans="1:11" x14ac:dyDescent="0.2">
      <c r="A232" s="382" t="s">
        <v>45</v>
      </c>
      <c r="B232" s="391"/>
      <c r="C232" s="402"/>
      <c r="D232" s="402"/>
      <c r="E232" s="402"/>
      <c r="F232" s="409"/>
      <c r="G232" s="402"/>
      <c r="H232" s="402"/>
      <c r="I232" s="402"/>
      <c r="J232" s="402"/>
      <c r="K232" s="404"/>
    </row>
    <row r="233" spans="1:11" x14ac:dyDescent="0.2">
      <c r="A233" s="382" t="s">
        <v>46</v>
      </c>
      <c r="B233" s="391"/>
      <c r="C233" s="402"/>
      <c r="D233" s="402"/>
      <c r="E233" s="402"/>
      <c r="F233" s="409"/>
      <c r="G233" s="402"/>
      <c r="H233" s="402"/>
      <c r="I233" s="402"/>
      <c r="J233" s="402"/>
      <c r="K233" s="405"/>
    </row>
    <row r="234" spans="1:11" x14ac:dyDescent="0.2">
      <c r="A234" s="382" t="s">
        <v>47</v>
      </c>
      <c r="B234" s="391"/>
      <c r="C234" s="402"/>
      <c r="D234" s="402"/>
      <c r="E234" s="402"/>
      <c r="F234" s="408"/>
      <c r="G234" s="402"/>
      <c r="H234" s="402"/>
      <c r="I234" s="402"/>
      <c r="J234" s="403"/>
      <c r="K234" s="404"/>
    </row>
    <row r="235" spans="1:11" x14ac:dyDescent="0.2">
      <c r="A235" s="382" t="s">
        <v>48</v>
      </c>
      <c r="B235" s="391"/>
      <c r="C235" s="402"/>
      <c r="D235" s="402"/>
      <c r="E235" s="402"/>
      <c r="F235" s="408"/>
      <c r="G235" s="402"/>
      <c r="H235" s="402"/>
      <c r="I235" s="402"/>
      <c r="J235" s="403"/>
      <c r="K235" s="404"/>
    </row>
    <row r="236" spans="1:11" x14ac:dyDescent="0.2">
      <c r="A236" s="382" t="s">
        <v>32</v>
      </c>
      <c r="B236" s="391"/>
      <c r="C236" s="402"/>
      <c r="D236" s="402"/>
      <c r="E236" s="402"/>
      <c r="F236" s="409"/>
      <c r="G236" s="402"/>
      <c r="H236" s="402"/>
      <c r="I236" s="402"/>
      <c r="J236" s="402"/>
      <c r="K236" s="405"/>
    </row>
    <row r="237" spans="1:11" x14ac:dyDescent="0.2">
      <c r="A237" s="382" t="s">
        <v>49</v>
      </c>
      <c r="B237" s="391"/>
      <c r="C237" s="402"/>
      <c r="D237" s="402"/>
      <c r="E237" s="402"/>
      <c r="F237" s="409"/>
      <c r="G237" s="402"/>
      <c r="H237" s="402"/>
      <c r="I237" s="402"/>
      <c r="J237" s="402"/>
      <c r="K237" s="405"/>
    </row>
    <row r="238" spans="1:11" x14ac:dyDescent="0.2">
      <c r="A238" s="382" t="s">
        <v>76</v>
      </c>
      <c r="B238" s="391"/>
      <c r="C238" s="402"/>
      <c r="D238" s="402"/>
      <c r="E238" s="402"/>
      <c r="F238" s="408"/>
      <c r="G238" s="402"/>
      <c r="H238" s="402"/>
      <c r="I238" s="402"/>
      <c r="J238" s="403"/>
      <c r="K238" s="404"/>
    </row>
    <row r="239" spans="1:11" x14ac:dyDescent="0.2">
      <c r="A239" s="382" t="s">
        <v>33</v>
      </c>
      <c r="B239" s="391"/>
      <c r="C239" s="402"/>
      <c r="D239" s="402"/>
      <c r="E239" s="402"/>
      <c r="F239" s="408"/>
      <c r="G239" s="402"/>
      <c r="H239" s="402"/>
      <c r="I239" s="402"/>
      <c r="J239" s="403"/>
      <c r="K239" s="404"/>
    </row>
    <row r="240" spans="1:11" x14ac:dyDescent="0.2">
      <c r="A240" s="382" t="s">
        <v>111</v>
      </c>
      <c r="B240" s="391"/>
      <c r="C240" s="402"/>
      <c r="D240" s="402"/>
      <c r="E240" s="402"/>
      <c r="F240" s="409"/>
      <c r="G240" s="402"/>
      <c r="H240" s="402"/>
      <c r="I240" s="402"/>
      <c r="J240" s="402"/>
      <c r="K240" s="405"/>
    </row>
    <row r="241" spans="1:11" x14ac:dyDescent="0.2">
      <c r="A241" s="382" t="s">
        <v>50</v>
      </c>
      <c r="B241" s="391"/>
      <c r="C241" s="402"/>
      <c r="D241" s="402"/>
      <c r="E241" s="403"/>
      <c r="F241" s="408"/>
      <c r="G241" s="402"/>
      <c r="H241" s="402"/>
      <c r="I241" s="403"/>
      <c r="J241" s="403"/>
      <c r="K241" s="404"/>
    </row>
    <row r="242" spans="1:11" x14ac:dyDescent="0.2">
      <c r="A242" s="382" t="s">
        <v>31</v>
      </c>
      <c r="B242" s="391"/>
      <c r="C242" s="402"/>
      <c r="D242" s="402"/>
      <c r="E242" s="402"/>
      <c r="F242" s="409"/>
      <c r="G242" s="402"/>
      <c r="H242" s="402"/>
      <c r="I242" s="402"/>
      <c r="J242" s="402"/>
      <c r="K242" s="405"/>
    </row>
    <row r="243" spans="1:11" x14ac:dyDescent="0.2">
      <c r="A243" s="382" t="s">
        <v>106</v>
      </c>
      <c r="B243" s="391"/>
      <c r="C243" s="402"/>
      <c r="D243" s="402"/>
      <c r="E243" s="402"/>
      <c r="F243" s="408"/>
      <c r="G243" s="402"/>
      <c r="H243" s="402"/>
      <c r="I243" s="402"/>
      <c r="J243" s="403"/>
      <c r="K243" s="404"/>
    </row>
    <row r="244" spans="1:11" x14ac:dyDescent="0.2">
      <c r="A244" s="382" t="s">
        <v>51</v>
      </c>
      <c r="B244" s="391"/>
      <c r="C244" s="402"/>
      <c r="D244" s="402"/>
      <c r="E244" s="402"/>
      <c r="F244" s="408"/>
      <c r="G244" s="402"/>
      <c r="H244" s="402"/>
      <c r="I244" s="402"/>
      <c r="J244" s="403"/>
      <c r="K244" s="404"/>
    </row>
    <row r="245" spans="1:11" x14ac:dyDescent="0.2">
      <c r="A245" s="382" t="s">
        <v>52</v>
      </c>
      <c r="B245" s="391"/>
      <c r="C245" s="402"/>
      <c r="D245" s="402"/>
      <c r="E245" s="417"/>
      <c r="F245" s="408"/>
      <c r="G245" s="402"/>
      <c r="H245" s="402"/>
      <c r="I245" s="417"/>
      <c r="J245" s="403"/>
      <c r="K245" s="404"/>
    </row>
    <row r="246" spans="1:11" ht="16" thickBot="1" x14ac:dyDescent="0.25">
      <c r="A246" s="382" t="s">
        <v>53</v>
      </c>
      <c r="B246" s="410"/>
      <c r="C246" s="411"/>
      <c r="D246" s="411"/>
      <c r="E246" s="403"/>
      <c r="F246" s="412"/>
      <c r="G246" s="411"/>
      <c r="H246" s="411"/>
      <c r="I246" s="403"/>
      <c r="J246" s="413"/>
      <c r="K246" s="414"/>
    </row>
    <row r="247" spans="1:11" ht="16" thickBot="1" x14ac:dyDescent="0.25">
      <c r="A247" s="211" t="s">
        <v>25</v>
      </c>
      <c r="B247" s="276">
        <f t="shared" ref="B247" si="61">SUM(B221:B246)</f>
        <v>0</v>
      </c>
      <c r="C247" s="277">
        <f t="shared" ref="C247" si="62">SUM(C221:C246)</f>
        <v>0</v>
      </c>
      <c r="D247" s="276">
        <f t="shared" ref="D247" si="63">SUM(D221:D246)</f>
        <v>0</v>
      </c>
      <c r="E247" s="276">
        <f t="shared" ref="E247" si="64">SUM(E221:E246)</f>
        <v>0</v>
      </c>
      <c r="F247" s="278">
        <f t="shared" ref="F247" si="65">SUM(F221:F246)</f>
        <v>0</v>
      </c>
      <c r="G247" s="276">
        <f t="shared" ref="G247" si="66">SUM(G221:G246)</f>
        <v>0</v>
      </c>
      <c r="H247" s="276">
        <f t="shared" ref="H247" si="67">SUM(H221:H246)</f>
        <v>0</v>
      </c>
      <c r="I247" s="276">
        <f t="shared" ref="I247" si="68">SUM(I221:I246)</f>
        <v>0</v>
      </c>
      <c r="J247" s="276">
        <f t="shared" ref="J247" si="69">SUM(J221:J246)</f>
        <v>0</v>
      </c>
      <c r="K247" s="279">
        <f t="shared" ref="K247" si="70">SUM(K221:K246)</f>
        <v>0</v>
      </c>
    </row>
    <row r="248" spans="1:11" ht="16" thickBot="1" x14ac:dyDescent="0.25"/>
    <row r="249" spans="1:11" x14ac:dyDescent="0.2">
      <c r="A249" s="448" t="s">
        <v>63</v>
      </c>
      <c r="B249" s="449"/>
      <c r="C249" s="450"/>
      <c r="D249" s="450"/>
      <c r="E249" s="450"/>
      <c r="F249" s="450"/>
      <c r="G249" s="450"/>
      <c r="H249" s="450"/>
      <c r="I249" s="450"/>
      <c r="J249" s="450"/>
      <c r="K249" s="451"/>
    </row>
    <row r="250" spans="1:11" x14ac:dyDescent="0.2">
      <c r="A250" s="171"/>
      <c r="B250" s="384" t="s">
        <v>107</v>
      </c>
      <c r="C250" s="455" t="s">
        <v>23</v>
      </c>
      <c r="D250" s="456"/>
      <c r="E250" s="456"/>
      <c r="F250" s="457"/>
      <c r="G250" s="452" t="s">
        <v>24</v>
      </c>
      <c r="H250" s="453"/>
      <c r="I250" s="453"/>
      <c r="J250" s="453"/>
      <c r="K250" s="454"/>
    </row>
    <row r="251" spans="1:11" x14ac:dyDescent="0.2">
      <c r="A251" s="177" t="s">
        <v>54</v>
      </c>
      <c r="B251" s="384" t="s">
        <v>108</v>
      </c>
      <c r="C251" s="384" t="s">
        <v>38</v>
      </c>
      <c r="D251" s="384" t="s">
        <v>39</v>
      </c>
      <c r="E251" s="384" t="s">
        <v>40</v>
      </c>
      <c r="F251" s="384" t="s">
        <v>41</v>
      </c>
      <c r="G251" s="385" t="s">
        <v>38</v>
      </c>
      <c r="H251" s="384" t="s">
        <v>39</v>
      </c>
      <c r="I251" s="384" t="s">
        <v>40</v>
      </c>
      <c r="J251" s="384" t="s">
        <v>41</v>
      </c>
      <c r="K251" s="386" t="s">
        <v>65</v>
      </c>
    </row>
    <row r="252" spans="1:11" x14ac:dyDescent="0.2">
      <c r="A252" s="379" t="s">
        <v>42</v>
      </c>
      <c r="B252" s="387"/>
      <c r="C252" s="388"/>
      <c r="D252" s="388"/>
      <c r="E252" s="388"/>
      <c r="F252" s="389"/>
      <c r="G252" s="388"/>
      <c r="H252" s="388"/>
      <c r="I252" s="388"/>
      <c r="J252" s="388"/>
      <c r="K252" s="390"/>
    </row>
    <row r="253" spans="1:11" x14ac:dyDescent="0.2">
      <c r="A253" s="379" t="s">
        <v>105</v>
      </c>
      <c r="B253" s="391"/>
      <c r="C253" s="388"/>
      <c r="D253" s="388"/>
      <c r="E253" s="388"/>
      <c r="F253" s="392"/>
      <c r="G253" s="388"/>
      <c r="H253" s="388"/>
      <c r="I253" s="388"/>
      <c r="J253" s="393"/>
      <c r="K253" s="394"/>
    </row>
    <row r="254" spans="1:11" x14ac:dyDescent="0.2">
      <c r="A254" s="379" t="s">
        <v>43</v>
      </c>
      <c r="B254" s="391"/>
      <c r="C254" s="388"/>
      <c r="D254" s="388"/>
      <c r="E254" s="388"/>
      <c r="F254" s="389"/>
      <c r="G254" s="388"/>
      <c r="H254" s="388"/>
      <c r="I254" s="388"/>
      <c r="J254" s="388"/>
      <c r="K254" s="390"/>
    </row>
    <row r="255" spans="1:11" x14ac:dyDescent="0.2">
      <c r="A255" s="380" t="s">
        <v>104</v>
      </c>
      <c r="B255" s="391"/>
      <c r="C255" s="388"/>
      <c r="D255" s="388"/>
      <c r="E255" s="388"/>
      <c r="F255" s="388"/>
      <c r="G255" s="395"/>
      <c r="H255" s="388"/>
      <c r="I255" s="388"/>
      <c r="J255" s="388"/>
      <c r="K255" s="390"/>
    </row>
    <row r="256" spans="1:11" x14ac:dyDescent="0.2">
      <c r="A256" s="381"/>
      <c r="B256" s="396"/>
      <c r="C256" s="397"/>
      <c r="D256" s="397"/>
      <c r="E256" s="397"/>
      <c r="F256" s="398"/>
      <c r="G256" s="397"/>
      <c r="H256" s="397"/>
      <c r="I256" s="397"/>
      <c r="J256" s="397"/>
      <c r="K256" s="399"/>
    </row>
    <row r="257" spans="1:11" x14ac:dyDescent="0.2">
      <c r="A257" s="381" t="s">
        <v>100</v>
      </c>
      <c r="B257" s="400"/>
      <c r="C257" s="401"/>
      <c r="D257" s="401"/>
      <c r="E257" s="401"/>
      <c r="F257" s="392"/>
      <c r="G257" s="402"/>
      <c r="H257" s="402"/>
      <c r="I257" s="402"/>
      <c r="J257" s="403"/>
      <c r="K257" s="404"/>
    </row>
    <row r="258" spans="1:11" x14ac:dyDescent="0.2">
      <c r="A258" s="382" t="s">
        <v>44</v>
      </c>
      <c r="B258" s="391"/>
      <c r="C258" s="388"/>
      <c r="D258" s="388"/>
      <c r="E258" s="401"/>
      <c r="F258" s="392"/>
      <c r="G258" s="402"/>
      <c r="H258" s="402"/>
      <c r="I258" s="402"/>
      <c r="J258" s="403"/>
      <c r="K258" s="404"/>
    </row>
    <row r="259" spans="1:11" x14ac:dyDescent="0.2">
      <c r="A259" s="382" t="s">
        <v>28</v>
      </c>
      <c r="B259" s="391"/>
      <c r="C259" s="388"/>
      <c r="D259" s="388"/>
      <c r="E259" s="401"/>
      <c r="F259" s="392"/>
      <c r="G259" s="402"/>
      <c r="H259" s="402"/>
      <c r="I259" s="402"/>
      <c r="J259" s="403"/>
      <c r="K259" s="404"/>
    </row>
    <row r="260" spans="1:11" x14ac:dyDescent="0.2">
      <c r="A260" s="382" t="s">
        <v>29</v>
      </c>
      <c r="B260" s="391"/>
      <c r="C260" s="388"/>
      <c r="D260" s="388"/>
      <c r="E260" s="401"/>
      <c r="F260" s="389"/>
      <c r="G260" s="402"/>
      <c r="H260" s="402"/>
      <c r="I260" s="402"/>
      <c r="J260" s="402"/>
      <c r="K260" s="405"/>
    </row>
    <row r="261" spans="1:11" x14ac:dyDescent="0.2">
      <c r="A261" s="382" t="s">
        <v>26</v>
      </c>
      <c r="B261" s="391"/>
      <c r="C261" s="388"/>
      <c r="D261" s="388"/>
      <c r="E261" s="401"/>
      <c r="F261" s="392"/>
      <c r="G261" s="402"/>
      <c r="H261" s="402"/>
      <c r="I261" s="402"/>
      <c r="J261" s="403"/>
      <c r="K261" s="404"/>
    </row>
    <row r="262" spans="1:11" x14ac:dyDescent="0.2">
      <c r="A262" s="383"/>
      <c r="B262" s="396"/>
      <c r="C262" s="397"/>
      <c r="D262" s="397"/>
      <c r="E262" s="397"/>
      <c r="F262" s="398"/>
      <c r="G262" s="406"/>
      <c r="H262" s="406"/>
      <c r="I262" s="406"/>
      <c r="J262" s="406"/>
      <c r="K262" s="407"/>
    </row>
    <row r="263" spans="1:11" x14ac:dyDescent="0.2">
      <c r="A263" s="382" t="s">
        <v>45</v>
      </c>
      <c r="B263" s="391"/>
      <c r="C263" s="402"/>
      <c r="D263" s="402"/>
      <c r="E263" s="402"/>
      <c r="F263" s="409"/>
      <c r="G263" s="402"/>
      <c r="H263" s="402"/>
      <c r="I263" s="402"/>
      <c r="J263" s="402"/>
      <c r="K263" s="404"/>
    </row>
    <row r="264" spans="1:11" x14ac:dyDescent="0.2">
      <c r="A264" s="382" t="s">
        <v>46</v>
      </c>
      <c r="B264" s="391"/>
      <c r="C264" s="402"/>
      <c r="D264" s="402"/>
      <c r="E264" s="402"/>
      <c r="F264" s="409"/>
      <c r="G264" s="402"/>
      <c r="H264" s="402"/>
      <c r="I264" s="402"/>
      <c r="J264" s="402"/>
      <c r="K264" s="405"/>
    </row>
    <row r="265" spans="1:11" x14ac:dyDescent="0.2">
      <c r="A265" s="382" t="s">
        <v>47</v>
      </c>
      <c r="B265" s="391"/>
      <c r="C265" s="402"/>
      <c r="D265" s="402"/>
      <c r="E265" s="402"/>
      <c r="F265" s="408"/>
      <c r="G265" s="402"/>
      <c r="H265" s="402"/>
      <c r="I265" s="402"/>
      <c r="J265" s="403"/>
      <c r="K265" s="404"/>
    </row>
    <row r="266" spans="1:11" x14ac:dyDescent="0.2">
      <c r="A266" s="382" t="s">
        <v>48</v>
      </c>
      <c r="B266" s="391"/>
      <c r="C266" s="402"/>
      <c r="D266" s="402"/>
      <c r="E266" s="402"/>
      <c r="F266" s="408"/>
      <c r="G266" s="402"/>
      <c r="H266" s="402"/>
      <c r="I266" s="402"/>
      <c r="J266" s="403"/>
      <c r="K266" s="404"/>
    </row>
    <row r="267" spans="1:11" x14ac:dyDescent="0.2">
      <c r="A267" s="382" t="s">
        <v>32</v>
      </c>
      <c r="B267" s="391"/>
      <c r="C267" s="402"/>
      <c r="D267" s="402"/>
      <c r="E267" s="402"/>
      <c r="F267" s="409"/>
      <c r="G267" s="402"/>
      <c r="H267" s="402"/>
      <c r="I267" s="402"/>
      <c r="J267" s="402"/>
      <c r="K267" s="405"/>
    </row>
    <row r="268" spans="1:11" x14ac:dyDescent="0.2">
      <c r="A268" s="382" t="s">
        <v>49</v>
      </c>
      <c r="B268" s="391"/>
      <c r="C268" s="402"/>
      <c r="D268" s="402"/>
      <c r="E268" s="402"/>
      <c r="F268" s="409"/>
      <c r="G268" s="402"/>
      <c r="H268" s="402"/>
      <c r="I268" s="402"/>
      <c r="J268" s="402"/>
      <c r="K268" s="405"/>
    </row>
    <row r="269" spans="1:11" x14ac:dyDescent="0.2">
      <c r="A269" s="382" t="s">
        <v>76</v>
      </c>
      <c r="B269" s="391"/>
      <c r="C269" s="402"/>
      <c r="D269" s="402"/>
      <c r="E269" s="402"/>
      <c r="F269" s="408"/>
      <c r="G269" s="402"/>
      <c r="H269" s="402"/>
      <c r="I269" s="402"/>
      <c r="J269" s="403"/>
      <c r="K269" s="404"/>
    </row>
    <row r="270" spans="1:11" x14ac:dyDescent="0.2">
      <c r="A270" s="382" t="s">
        <v>33</v>
      </c>
      <c r="B270" s="391"/>
      <c r="C270" s="402"/>
      <c r="D270" s="402"/>
      <c r="E270" s="402"/>
      <c r="F270" s="408"/>
      <c r="G270" s="402"/>
      <c r="H270" s="402"/>
      <c r="I270" s="402"/>
      <c r="J270" s="403"/>
      <c r="K270" s="404"/>
    </row>
    <row r="271" spans="1:11" x14ac:dyDescent="0.2">
      <c r="A271" s="382" t="s">
        <v>111</v>
      </c>
      <c r="B271" s="391"/>
      <c r="C271" s="402"/>
      <c r="D271" s="402"/>
      <c r="E271" s="402"/>
      <c r="F271" s="409"/>
      <c r="G271" s="402"/>
      <c r="H271" s="402"/>
      <c r="I271" s="402"/>
      <c r="J271" s="402"/>
      <c r="K271" s="405"/>
    </row>
    <row r="272" spans="1:11" x14ac:dyDescent="0.2">
      <c r="A272" s="382" t="s">
        <v>50</v>
      </c>
      <c r="B272" s="391"/>
      <c r="C272" s="402"/>
      <c r="D272" s="402"/>
      <c r="E272" s="403"/>
      <c r="F272" s="408"/>
      <c r="G272" s="402"/>
      <c r="H272" s="402"/>
      <c r="I272" s="403"/>
      <c r="J272" s="403"/>
      <c r="K272" s="404"/>
    </row>
    <row r="273" spans="1:11" x14ac:dyDescent="0.2">
      <c r="A273" s="382" t="s">
        <v>31</v>
      </c>
      <c r="B273" s="391"/>
      <c r="C273" s="402"/>
      <c r="D273" s="402"/>
      <c r="E273" s="402"/>
      <c r="F273" s="409"/>
      <c r="G273" s="402"/>
      <c r="H273" s="402"/>
      <c r="I273" s="402"/>
      <c r="J273" s="402"/>
      <c r="K273" s="405"/>
    </row>
    <row r="274" spans="1:11" x14ac:dyDescent="0.2">
      <c r="A274" s="382" t="s">
        <v>106</v>
      </c>
      <c r="B274" s="391"/>
      <c r="C274" s="402"/>
      <c r="D274" s="402"/>
      <c r="E274" s="402"/>
      <c r="F274" s="408"/>
      <c r="G274" s="402"/>
      <c r="H274" s="402"/>
      <c r="I274" s="402"/>
      <c r="J274" s="403"/>
      <c r="K274" s="404"/>
    </row>
    <row r="275" spans="1:11" x14ac:dyDescent="0.2">
      <c r="A275" s="382" t="s">
        <v>51</v>
      </c>
      <c r="B275" s="391"/>
      <c r="C275" s="402"/>
      <c r="D275" s="402"/>
      <c r="E275" s="402"/>
      <c r="F275" s="408"/>
      <c r="G275" s="402"/>
      <c r="H275" s="402"/>
      <c r="I275" s="402"/>
      <c r="J275" s="403"/>
      <c r="K275" s="404"/>
    </row>
    <row r="276" spans="1:11" x14ac:dyDescent="0.2">
      <c r="A276" s="382" t="s">
        <v>52</v>
      </c>
      <c r="B276" s="391"/>
      <c r="C276" s="402"/>
      <c r="D276" s="402"/>
      <c r="E276" s="417"/>
      <c r="F276" s="408"/>
      <c r="G276" s="402"/>
      <c r="H276" s="402"/>
      <c r="I276" s="417"/>
      <c r="J276" s="403"/>
      <c r="K276" s="404"/>
    </row>
    <row r="277" spans="1:11" ht="16" thickBot="1" x14ac:dyDescent="0.25">
      <c r="A277" s="382" t="s">
        <v>53</v>
      </c>
      <c r="B277" s="410"/>
      <c r="C277" s="411"/>
      <c r="D277" s="411"/>
      <c r="E277" s="403"/>
      <c r="F277" s="412"/>
      <c r="G277" s="411"/>
      <c r="H277" s="411"/>
      <c r="I277" s="403"/>
      <c r="J277" s="413"/>
      <c r="K277" s="414"/>
    </row>
    <row r="278" spans="1:11" ht="16" thickBot="1" x14ac:dyDescent="0.25">
      <c r="A278" s="211" t="s">
        <v>25</v>
      </c>
      <c r="B278" s="276">
        <f t="shared" ref="B278" si="71">SUM(B252:B277)</f>
        <v>0</v>
      </c>
      <c r="C278" s="277">
        <f t="shared" ref="C278" si="72">SUM(C252:C277)</f>
        <v>0</v>
      </c>
      <c r="D278" s="276">
        <f t="shared" ref="D278" si="73">SUM(D252:D277)</f>
        <v>0</v>
      </c>
      <c r="E278" s="276">
        <f t="shared" ref="E278" si="74">SUM(E252:E277)</f>
        <v>0</v>
      </c>
      <c r="F278" s="278">
        <f t="shared" ref="F278" si="75">SUM(F252:F277)</f>
        <v>0</v>
      </c>
      <c r="G278" s="276">
        <f t="shared" ref="G278" si="76">SUM(G252:G277)</f>
        <v>0</v>
      </c>
      <c r="H278" s="276">
        <f t="shared" ref="H278" si="77">SUM(H252:H277)</f>
        <v>0</v>
      </c>
      <c r="I278" s="276">
        <f t="shared" ref="I278" si="78">SUM(I252:I277)</f>
        <v>0</v>
      </c>
      <c r="J278" s="276">
        <f t="shared" ref="J278" si="79">SUM(J252:J277)</f>
        <v>0</v>
      </c>
      <c r="K278" s="279">
        <f t="shared" ref="K278" si="80">SUM(K252:K277)</f>
        <v>0</v>
      </c>
    </row>
    <row r="279" spans="1:11" ht="16" thickBot="1" x14ac:dyDescent="0.25"/>
    <row r="280" spans="1:11" x14ac:dyDescent="0.2">
      <c r="A280" s="448" t="s">
        <v>64</v>
      </c>
      <c r="B280" s="449"/>
      <c r="C280" s="450"/>
      <c r="D280" s="450"/>
      <c r="E280" s="450"/>
      <c r="F280" s="450"/>
      <c r="G280" s="450"/>
      <c r="H280" s="450"/>
      <c r="I280" s="450"/>
      <c r="J280" s="450"/>
      <c r="K280" s="451"/>
    </row>
    <row r="281" spans="1:11" x14ac:dyDescent="0.2">
      <c r="A281" s="171"/>
      <c r="B281" s="384" t="s">
        <v>107</v>
      </c>
      <c r="C281" s="455" t="s">
        <v>23</v>
      </c>
      <c r="D281" s="456"/>
      <c r="E281" s="456"/>
      <c r="F281" s="457"/>
      <c r="G281" s="452" t="s">
        <v>24</v>
      </c>
      <c r="H281" s="453"/>
      <c r="I281" s="453"/>
      <c r="J281" s="453"/>
      <c r="K281" s="454"/>
    </row>
    <row r="282" spans="1:11" x14ac:dyDescent="0.2">
      <c r="A282" s="177" t="s">
        <v>54</v>
      </c>
      <c r="B282" s="384" t="s">
        <v>108</v>
      </c>
      <c r="C282" s="384" t="s">
        <v>38</v>
      </c>
      <c r="D282" s="384" t="s">
        <v>39</v>
      </c>
      <c r="E282" s="384" t="s">
        <v>40</v>
      </c>
      <c r="F282" s="384" t="s">
        <v>41</v>
      </c>
      <c r="G282" s="385" t="s">
        <v>38</v>
      </c>
      <c r="H282" s="384" t="s">
        <v>39</v>
      </c>
      <c r="I282" s="384" t="s">
        <v>40</v>
      </c>
      <c r="J282" s="384" t="s">
        <v>41</v>
      </c>
      <c r="K282" s="386" t="s">
        <v>65</v>
      </c>
    </row>
    <row r="283" spans="1:11" x14ac:dyDescent="0.2">
      <c r="A283" s="379" t="s">
        <v>42</v>
      </c>
      <c r="B283" s="387"/>
      <c r="C283" s="388"/>
      <c r="D283" s="388"/>
      <c r="E283" s="388"/>
      <c r="F283" s="389"/>
      <c r="G283" s="388"/>
      <c r="H283" s="388"/>
      <c r="I283" s="388"/>
      <c r="J283" s="388"/>
      <c r="K283" s="390"/>
    </row>
    <row r="284" spans="1:11" x14ac:dyDescent="0.2">
      <c r="A284" s="379" t="s">
        <v>105</v>
      </c>
      <c r="B284" s="391"/>
      <c r="C284" s="388"/>
      <c r="D284" s="388"/>
      <c r="E284" s="388"/>
      <c r="F284" s="392"/>
      <c r="G284" s="388"/>
      <c r="H284" s="388"/>
      <c r="I284" s="388"/>
      <c r="J284" s="393"/>
      <c r="K284" s="394"/>
    </row>
    <row r="285" spans="1:11" x14ac:dyDescent="0.2">
      <c r="A285" s="379" t="s">
        <v>43</v>
      </c>
      <c r="B285" s="391"/>
      <c r="C285" s="388"/>
      <c r="D285" s="388"/>
      <c r="E285" s="388"/>
      <c r="F285" s="389"/>
      <c r="G285" s="388"/>
      <c r="H285" s="388"/>
      <c r="I285" s="388"/>
      <c r="J285" s="388"/>
      <c r="K285" s="390"/>
    </row>
    <row r="286" spans="1:11" x14ac:dyDescent="0.2">
      <c r="A286" s="380" t="s">
        <v>104</v>
      </c>
      <c r="B286" s="391"/>
      <c r="C286" s="388"/>
      <c r="D286" s="388"/>
      <c r="E286" s="388"/>
      <c r="F286" s="388"/>
      <c r="G286" s="395"/>
      <c r="H286" s="388"/>
      <c r="I286" s="388"/>
      <c r="J286" s="388"/>
      <c r="K286" s="390"/>
    </row>
    <row r="287" spans="1:11" x14ac:dyDescent="0.2">
      <c r="A287" s="381"/>
      <c r="B287" s="396"/>
      <c r="C287" s="397"/>
      <c r="D287" s="397"/>
      <c r="E287" s="397"/>
      <c r="F287" s="398"/>
      <c r="G287" s="397"/>
      <c r="H287" s="397"/>
      <c r="I287" s="397"/>
      <c r="J287" s="397"/>
      <c r="K287" s="399"/>
    </row>
    <row r="288" spans="1:11" x14ac:dyDescent="0.2">
      <c r="A288" s="381" t="s">
        <v>100</v>
      </c>
      <c r="B288" s="400"/>
      <c r="C288" s="401"/>
      <c r="D288" s="401"/>
      <c r="E288" s="401"/>
      <c r="F288" s="392"/>
      <c r="G288" s="402"/>
      <c r="H288" s="402"/>
      <c r="I288" s="402"/>
      <c r="J288" s="403"/>
      <c r="K288" s="404"/>
    </row>
    <row r="289" spans="1:11" x14ac:dyDescent="0.2">
      <c r="A289" s="382" t="s">
        <v>44</v>
      </c>
      <c r="B289" s="391"/>
      <c r="C289" s="388"/>
      <c r="D289" s="388"/>
      <c r="E289" s="401"/>
      <c r="F289" s="392"/>
      <c r="G289" s="402"/>
      <c r="H289" s="402"/>
      <c r="I289" s="402"/>
      <c r="J289" s="403"/>
      <c r="K289" s="404"/>
    </row>
    <row r="290" spans="1:11" x14ac:dyDescent="0.2">
      <c r="A290" s="382" t="s">
        <v>28</v>
      </c>
      <c r="B290" s="391"/>
      <c r="C290" s="388"/>
      <c r="D290" s="388"/>
      <c r="E290" s="401"/>
      <c r="F290" s="392"/>
      <c r="G290" s="402"/>
      <c r="H290" s="402"/>
      <c r="I290" s="402"/>
      <c r="J290" s="403"/>
      <c r="K290" s="404"/>
    </row>
    <row r="291" spans="1:11" x14ac:dyDescent="0.2">
      <c r="A291" s="382" t="s">
        <v>29</v>
      </c>
      <c r="B291" s="391"/>
      <c r="C291" s="388"/>
      <c r="D291" s="388"/>
      <c r="E291" s="401"/>
      <c r="F291" s="389"/>
      <c r="G291" s="402"/>
      <c r="H291" s="402"/>
      <c r="I291" s="402"/>
      <c r="J291" s="402"/>
      <c r="K291" s="405"/>
    </row>
    <row r="292" spans="1:11" x14ac:dyDescent="0.2">
      <c r="A292" s="382" t="s">
        <v>26</v>
      </c>
      <c r="B292" s="391"/>
      <c r="C292" s="388"/>
      <c r="D292" s="388"/>
      <c r="E292" s="401"/>
      <c r="F292" s="392"/>
      <c r="G292" s="402"/>
      <c r="H292" s="402"/>
      <c r="I292" s="402"/>
      <c r="J292" s="403"/>
      <c r="K292" s="404"/>
    </row>
    <row r="293" spans="1:11" x14ac:dyDescent="0.2">
      <c r="A293" s="383"/>
      <c r="B293" s="396"/>
      <c r="C293" s="397"/>
      <c r="D293" s="397"/>
      <c r="E293" s="397"/>
      <c r="F293" s="398"/>
      <c r="G293" s="406"/>
      <c r="H293" s="406"/>
      <c r="I293" s="406"/>
      <c r="J293" s="406"/>
      <c r="K293" s="407"/>
    </row>
    <row r="294" spans="1:11" x14ac:dyDescent="0.2">
      <c r="A294" s="382" t="s">
        <v>45</v>
      </c>
      <c r="B294" s="391"/>
      <c r="C294" s="402"/>
      <c r="D294" s="402"/>
      <c r="E294" s="402"/>
      <c r="F294" s="409"/>
      <c r="G294" s="402"/>
      <c r="H294" s="402"/>
      <c r="I294" s="402"/>
      <c r="J294" s="402"/>
      <c r="K294" s="404"/>
    </row>
    <row r="295" spans="1:11" x14ac:dyDescent="0.2">
      <c r="A295" s="382" t="s">
        <v>46</v>
      </c>
      <c r="B295" s="391"/>
      <c r="C295" s="402"/>
      <c r="D295" s="402"/>
      <c r="E295" s="402"/>
      <c r="F295" s="409"/>
      <c r="G295" s="402"/>
      <c r="H295" s="402"/>
      <c r="I295" s="402"/>
      <c r="J295" s="402"/>
      <c r="K295" s="405"/>
    </row>
    <row r="296" spans="1:11" x14ac:dyDescent="0.2">
      <c r="A296" s="382" t="s">
        <v>47</v>
      </c>
      <c r="B296" s="391"/>
      <c r="C296" s="402"/>
      <c r="D296" s="402"/>
      <c r="E296" s="402"/>
      <c r="F296" s="408"/>
      <c r="G296" s="402"/>
      <c r="H296" s="402"/>
      <c r="I296" s="402"/>
      <c r="J296" s="403"/>
      <c r="K296" s="404"/>
    </row>
    <row r="297" spans="1:11" x14ac:dyDescent="0.2">
      <c r="A297" s="382" t="s">
        <v>48</v>
      </c>
      <c r="B297" s="391"/>
      <c r="C297" s="402"/>
      <c r="D297" s="402"/>
      <c r="E297" s="402"/>
      <c r="F297" s="408"/>
      <c r="G297" s="402"/>
      <c r="H297" s="402"/>
      <c r="I297" s="402"/>
      <c r="J297" s="403"/>
      <c r="K297" s="404"/>
    </row>
    <row r="298" spans="1:11" x14ac:dyDescent="0.2">
      <c r="A298" s="382" t="s">
        <v>32</v>
      </c>
      <c r="B298" s="391"/>
      <c r="C298" s="402"/>
      <c r="D298" s="402"/>
      <c r="E298" s="402"/>
      <c r="F298" s="409"/>
      <c r="G298" s="402"/>
      <c r="H298" s="402"/>
      <c r="I298" s="402"/>
      <c r="J298" s="402"/>
      <c r="K298" s="405"/>
    </row>
    <row r="299" spans="1:11" x14ac:dyDescent="0.2">
      <c r="A299" s="382" t="s">
        <v>49</v>
      </c>
      <c r="B299" s="391"/>
      <c r="C299" s="402"/>
      <c r="D299" s="402"/>
      <c r="E299" s="402"/>
      <c r="F299" s="409"/>
      <c r="G299" s="402"/>
      <c r="H299" s="402"/>
      <c r="I299" s="402"/>
      <c r="J299" s="402"/>
      <c r="K299" s="405"/>
    </row>
    <row r="300" spans="1:11" x14ac:dyDescent="0.2">
      <c r="A300" s="382" t="s">
        <v>76</v>
      </c>
      <c r="B300" s="391"/>
      <c r="C300" s="402"/>
      <c r="D300" s="402"/>
      <c r="E300" s="402"/>
      <c r="F300" s="408"/>
      <c r="G300" s="402"/>
      <c r="H300" s="402"/>
      <c r="I300" s="402"/>
      <c r="J300" s="403"/>
      <c r="K300" s="404"/>
    </row>
    <row r="301" spans="1:11" x14ac:dyDescent="0.2">
      <c r="A301" s="382" t="s">
        <v>33</v>
      </c>
      <c r="B301" s="391"/>
      <c r="C301" s="402"/>
      <c r="D301" s="402"/>
      <c r="E301" s="402"/>
      <c r="F301" s="408"/>
      <c r="G301" s="402"/>
      <c r="H301" s="402"/>
      <c r="I301" s="402"/>
      <c r="J301" s="403"/>
      <c r="K301" s="404"/>
    </row>
    <row r="302" spans="1:11" x14ac:dyDescent="0.2">
      <c r="A302" s="382" t="s">
        <v>111</v>
      </c>
      <c r="B302" s="391"/>
      <c r="C302" s="402"/>
      <c r="D302" s="402"/>
      <c r="E302" s="402"/>
      <c r="F302" s="409"/>
      <c r="G302" s="402"/>
      <c r="H302" s="402"/>
      <c r="I302" s="402"/>
      <c r="J302" s="402"/>
      <c r="K302" s="405"/>
    </row>
    <row r="303" spans="1:11" x14ac:dyDescent="0.2">
      <c r="A303" s="382" t="s">
        <v>50</v>
      </c>
      <c r="B303" s="391"/>
      <c r="C303" s="402"/>
      <c r="D303" s="402"/>
      <c r="E303" s="403"/>
      <c r="F303" s="408"/>
      <c r="G303" s="402"/>
      <c r="H303" s="402"/>
      <c r="I303" s="403"/>
      <c r="J303" s="403"/>
      <c r="K303" s="404"/>
    </row>
    <row r="304" spans="1:11" x14ac:dyDescent="0.2">
      <c r="A304" s="382" t="s">
        <v>31</v>
      </c>
      <c r="B304" s="391"/>
      <c r="C304" s="402"/>
      <c r="D304" s="402"/>
      <c r="E304" s="402"/>
      <c r="F304" s="409"/>
      <c r="G304" s="402"/>
      <c r="H304" s="402"/>
      <c r="I304" s="402"/>
      <c r="J304" s="402"/>
      <c r="K304" s="405"/>
    </row>
    <row r="305" spans="1:11" x14ac:dyDescent="0.2">
      <c r="A305" s="382" t="s">
        <v>106</v>
      </c>
      <c r="B305" s="391"/>
      <c r="C305" s="402"/>
      <c r="D305" s="402"/>
      <c r="E305" s="402"/>
      <c r="F305" s="408"/>
      <c r="G305" s="402"/>
      <c r="H305" s="402"/>
      <c r="I305" s="402"/>
      <c r="J305" s="403"/>
      <c r="K305" s="404"/>
    </row>
    <row r="306" spans="1:11" x14ac:dyDescent="0.2">
      <c r="A306" s="382" t="s">
        <v>51</v>
      </c>
      <c r="B306" s="391"/>
      <c r="C306" s="402"/>
      <c r="D306" s="402"/>
      <c r="E306" s="402"/>
      <c r="F306" s="408"/>
      <c r="G306" s="402"/>
      <c r="H306" s="402"/>
      <c r="I306" s="402"/>
      <c r="J306" s="403"/>
      <c r="K306" s="404"/>
    </row>
    <row r="307" spans="1:11" x14ac:dyDescent="0.2">
      <c r="A307" s="382" t="s">
        <v>52</v>
      </c>
      <c r="B307" s="391"/>
      <c r="C307" s="402"/>
      <c r="D307" s="402"/>
      <c r="E307" s="417"/>
      <c r="F307" s="408"/>
      <c r="G307" s="402"/>
      <c r="H307" s="402"/>
      <c r="I307" s="417"/>
      <c r="J307" s="403"/>
      <c r="K307" s="404"/>
    </row>
    <row r="308" spans="1:11" ht="16" thickBot="1" x14ac:dyDescent="0.25">
      <c r="A308" s="382" t="s">
        <v>53</v>
      </c>
      <c r="B308" s="410"/>
      <c r="C308" s="411"/>
      <c r="D308" s="411"/>
      <c r="E308" s="403"/>
      <c r="F308" s="412"/>
      <c r="G308" s="411"/>
      <c r="H308" s="411"/>
      <c r="I308" s="403"/>
      <c r="J308" s="413"/>
      <c r="K308" s="414"/>
    </row>
    <row r="309" spans="1:11" ht="16" thickBot="1" x14ac:dyDescent="0.25">
      <c r="A309" s="211" t="s">
        <v>25</v>
      </c>
      <c r="B309" s="276">
        <f t="shared" ref="B309" si="81">SUM(B283:B308)</f>
        <v>0</v>
      </c>
      <c r="C309" s="277">
        <f t="shared" ref="C309" si="82">SUM(C283:C308)</f>
        <v>0</v>
      </c>
      <c r="D309" s="276">
        <f t="shared" ref="D309" si="83">SUM(D283:D308)</f>
        <v>0</v>
      </c>
      <c r="E309" s="276">
        <f t="shared" ref="E309" si="84">SUM(E283:E308)</f>
        <v>0</v>
      </c>
      <c r="F309" s="278">
        <f t="shared" ref="F309" si="85">SUM(F283:F308)</f>
        <v>0</v>
      </c>
      <c r="G309" s="276">
        <f t="shared" ref="G309" si="86">SUM(G283:G308)</f>
        <v>0</v>
      </c>
      <c r="H309" s="276">
        <f t="shared" ref="H309" si="87">SUM(H283:H308)</f>
        <v>0</v>
      </c>
      <c r="I309" s="276">
        <f t="shared" ref="I309" si="88">SUM(I283:I308)</f>
        <v>0</v>
      </c>
      <c r="J309" s="276">
        <f t="shared" ref="J309" si="89">SUM(J283:J308)</f>
        <v>0</v>
      </c>
      <c r="K309" s="279">
        <f t="shared" ref="K309" si="90">SUM(K283:K308)</f>
        <v>0</v>
      </c>
    </row>
  </sheetData>
  <sheetProtection algorithmName="SHA-512" hashValue="QaWcRBEGS53CBLD8/4NfxcUqr5O0W16TtuQCiNLlT1YFPwEDXECcrMnfADN2eu7nOMDkGOng4rCl2qUmqj3Blw==" saltValue="9jq+MhEXWtWpYr+pQ6UJzQ==" spinCount="100000" sheet="1" objects="1" scenarios="1"/>
  <protectedRanges>
    <protectedRange sqref="C35:K60 C66:K91 C97:K122 C128:K153 C159:K184 C190:K215 C221:K246 C252:K277 C283:K308" name="Range1"/>
    <protectedRange sqref="C4:K29" name="Range1_1"/>
  </protectedRanges>
  <mergeCells count="30">
    <mergeCell ref="A249:K249"/>
    <mergeCell ref="G250:K250"/>
    <mergeCell ref="A280:K280"/>
    <mergeCell ref="G281:K281"/>
    <mergeCell ref="C250:F250"/>
    <mergeCell ref="C281:F281"/>
    <mergeCell ref="A187:K187"/>
    <mergeCell ref="G188:K188"/>
    <mergeCell ref="A218:K218"/>
    <mergeCell ref="G219:K219"/>
    <mergeCell ref="C188:F188"/>
    <mergeCell ref="C219:F219"/>
    <mergeCell ref="A125:K125"/>
    <mergeCell ref="G126:K126"/>
    <mergeCell ref="A156:K156"/>
    <mergeCell ref="G157:K157"/>
    <mergeCell ref="C126:F126"/>
    <mergeCell ref="C157:F157"/>
    <mergeCell ref="A63:K63"/>
    <mergeCell ref="G64:K64"/>
    <mergeCell ref="A94:K94"/>
    <mergeCell ref="G95:K95"/>
    <mergeCell ref="C64:F64"/>
    <mergeCell ref="C95:F95"/>
    <mergeCell ref="A1:K1"/>
    <mergeCell ref="G2:K2"/>
    <mergeCell ref="A32:K32"/>
    <mergeCell ref="G33:K33"/>
    <mergeCell ref="C2:F2"/>
    <mergeCell ref="C33:F3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309"/>
  <sheetViews>
    <sheetView zoomScale="75" zoomScaleNormal="75" workbookViewId="0">
      <selection activeCell="B4" sqref="B4"/>
    </sheetView>
  </sheetViews>
  <sheetFormatPr baseColWidth="10" defaultColWidth="9.1640625" defaultRowHeight="15" x14ac:dyDescent="0.2"/>
  <cols>
    <col min="1" max="1" width="27" style="205" bestFit="1" customWidth="1"/>
    <col min="2" max="2" width="14.5" style="205" customWidth="1"/>
    <col min="3" max="10" width="14.33203125" style="170" customWidth="1"/>
    <col min="11" max="11" width="14.6640625" style="170" customWidth="1"/>
    <col min="12" max="12" width="20.5" style="190" bestFit="1" customWidth="1"/>
    <col min="13" max="13" width="14.6640625" style="190" customWidth="1"/>
    <col min="14" max="14" width="27" style="206" bestFit="1" customWidth="1"/>
    <col min="15" max="24" width="14.6640625" style="190" customWidth="1"/>
    <col min="25" max="25" width="20.5" style="190" bestFit="1" customWidth="1"/>
    <col min="26" max="83" width="14.6640625" style="170" customWidth="1"/>
    <col min="84" max="16384" width="9.1640625" style="170"/>
  </cols>
  <sheetData>
    <row r="1" spans="1:25" ht="17" thickBot="1" x14ac:dyDescent="0.25">
      <c r="A1" s="448" t="s">
        <v>56</v>
      </c>
      <c r="B1" s="449"/>
      <c r="C1" s="450"/>
      <c r="D1" s="450"/>
      <c r="E1" s="450"/>
      <c r="F1" s="450"/>
      <c r="G1" s="450"/>
      <c r="H1" s="450"/>
      <c r="I1" s="450"/>
      <c r="J1" s="450"/>
      <c r="K1" s="451"/>
      <c r="L1" s="168"/>
      <c r="M1" s="169"/>
      <c r="N1" s="461" t="s">
        <v>115</v>
      </c>
      <c r="O1" s="462"/>
      <c r="P1" s="462"/>
      <c r="Q1" s="462"/>
      <c r="R1" s="462"/>
      <c r="S1" s="462"/>
      <c r="T1" s="462"/>
      <c r="U1" s="462"/>
      <c r="V1" s="462"/>
      <c r="W1" s="462"/>
      <c r="X1" s="463"/>
      <c r="Y1" s="168"/>
    </row>
    <row r="2" spans="1:25" x14ac:dyDescent="0.2">
      <c r="A2" s="171"/>
      <c r="B2" s="172" t="s">
        <v>107</v>
      </c>
      <c r="C2" s="464" t="s">
        <v>23</v>
      </c>
      <c r="D2" s="465"/>
      <c r="E2" s="465"/>
      <c r="F2" s="466"/>
      <c r="G2" s="458" t="s">
        <v>24</v>
      </c>
      <c r="H2" s="459"/>
      <c r="I2" s="459"/>
      <c r="J2" s="459"/>
      <c r="K2" s="460"/>
      <c r="L2" s="173" t="s">
        <v>110</v>
      </c>
      <c r="M2" s="174"/>
      <c r="N2" s="175"/>
      <c r="O2" s="176" t="s">
        <v>36</v>
      </c>
      <c r="P2" s="464" t="s">
        <v>23</v>
      </c>
      <c r="Q2" s="465"/>
      <c r="R2" s="465"/>
      <c r="S2" s="466"/>
      <c r="T2" s="458" t="s">
        <v>24</v>
      </c>
      <c r="U2" s="459"/>
      <c r="V2" s="459"/>
      <c r="W2" s="459"/>
      <c r="X2" s="460"/>
      <c r="Y2" s="173" t="s">
        <v>110</v>
      </c>
    </row>
    <row r="3" spans="1:25" x14ac:dyDescent="0.2">
      <c r="A3" s="177" t="s">
        <v>54</v>
      </c>
      <c r="B3" s="172" t="s">
        <v>108</v>
      </c>
      <c r="C3" s="172" t="s">
        <v>38</v>
      </c>
      <c r="D3" s="172" t="s">
        <v>39</v>
      </c>
      <c r="E3" s="172" t="s">
        <v>40</v>
      </c>
      <c r="F3" s="172" t="s">
        <v>41</v>
      </c>
      <c r="G3" s="172" t="s">
        <v>38</v>
      </c>
      <c r="H3" s="172" t="s">
        <v>39</v>
      </c>
      <c r="I3" s="172" t="s">
        <v>40</v>
      </c>
      <c r="J3" s="172" t="s">
        <v>41</v>
      </c>
      <c r="K3" s="178" t="s">
        <v>65</v>
      </c>
      <c r="L3" s="179" t="s">
        <v>124</v>
      </c>
      <c r="M3" s="174"/>
      <c r="N3" s="180" t="s">
        <v>54</v>
      </c>
      <c r="O3" s="181" t="s">
        <v>37</v>
      </c>
      <c r="P3" s="182" t="s">
        <v>38</v>
      </c>
      <c r="Q3" s="182" t="s">
        <v>39</v>
      </c>
      <c r="R3" s="182" t="s">
        <v>40</v>
      </c>
      <c r="S3" s="182" t="s">
        <v>41</v>
      </c>
      <c r="T3" s="182" t="s">
        <v>38</v>
      </c>
      <c r="U3" s="182" t="s">
        <v>39</v>
      </c>
      <c r="V3" s="182" t="s">
        <v>40</v>
      </c>
      <c r="W3" s="182" t="s">
        <v>41</v>
      </c>
      <c r="X3" s="183" t="s">
        <v>65</v>
      </c>
      <c r="Y3" s="179" t="s">
        <v>124</v>
      </c>
    </row>
    <row r="4" spans="1:25" x14ac:dyDescent="0.2">
      <c r="A4" s="184" t="s">
        <v>42</v>
      </c>
      <c r="B4" s="217">
        <f>IF('Site Description'!$B$34="","", IF('Data Entry'!B4&gt;0,'Data Entry'!B4,0))</f>
        <v>0</v>
      </c>
      <c r="C4" s="218">
        <f>IF('Site Description'!$B$34="","", IF('Data Entry'!C4&gt;0,'Data Entry'!C4,0))</f>
        <v>0</v>
      </c>
      <c r="D4" s="218">
        <f>IF('Site Description'!$B$34="","", IF('Data Entry'!D4&gt;0,'Data Entry'!D4,0))</f>
        <v>0</v>
      </c>
      <c r="E4" s="218">
        <f>IF('Site Description'!$B$34="","", IF('Data Entry'!E4&gt;0,'Data Entry'!E4,0))</f>
        <v>0</v>
      </c>
      <c r="F4" s="219">
        <f>IF('Site Description'!$B$34="","", IF('Data Entry'!F4&gt;0,'Data Entry'!F4,0))</f>
        <v>0</v>
      </c>
      <c r="G4" s="218">
        <f>IF('Site Description'!$B$34="","", IF('Data Entry'!G4&gt;0,'Data Entry'!G4,0))</f>
        <v>0</v>
      </c>
      <c r="H4" s="218">
        <f>IF('Site Description'!$B$34="","", IF('Data Entry'!H4&gt;0,'Data Entry'!H4,0))</f>
        <v>0</v>
      </c>
      <c r="I4" s="218">
        <f>IF('Site Description'!$B$34="","", IF('Data Entry'!I4&gt;0,'Data Entry'!I4,0))</f>
        <v>0</v>
      </c>
      <c r="J4" s="218">
        <f>IF('Site Description'!$B$34="","", IF('Data Entry'!J4&gt;0,'Data Entry'!J4,0))</f>
        <v>0</v>
      </c>
      <c r="K4" s="220">
        <f>IF('Site Description'!$B$34="","", IF('Data Entry'!K4&gt;0,'Data Entry'!K4,0))</f>
        <v>0</v>
      </c>
      <c r="L4" s="275">
        <f>SUM(B4:K4)/('Site Description'!$B$34/10000)</f>
        <v>0</v>
      </c>
      <c r="N4" s="184" t="s">
        <v>42</v>
      </c>
      <c r="O4" s="243">
        <f t="shared" ref="O4" si="0">IFERROR(AVERAGE(B4,B35,B66,B97,B128,B159,B190,B221,B252,B283),0)</f>
        <v>0</v>
      </c>
      <c r="P4" s="244">
        <f>IFERROR(AVERAGE(C4,C35,C66,C97,C128,C159,C190,C221,C252,C283),0)</f>
        <v>0</v>
      </c>
      <c r="Q4" s="244">
        <f>IFERROR(AVERAGE(D4,D35,D66,D97,D128,D159,D190,D221,D252,D283),0)</f>
        <v>0</v>
      </c>
      <c r="R4" s="244">
        <f t="shared" ref="R4" si="1">IFERROR(AVERAGE(E4,E35,E66,E97,E128,E159,E190,E221,E252,E283),0)</f>
        <v>0</v>
      </c>
      <c r="S4" s="245">
        <f t="shared" ref="S4" si="2">IFERROR(AVERAGE(F4,F35,F66,F97,F128,F159,F190,F221,F252,F283),0)</f>
        <v>0</v>
      </c>
      <c r="T4" s="244">
        <f t="shared" ref="T4" si="3">IFERROR(AVERAGE(G4,G35,G66,G97,G128,G159,G190,G221,G252,G283),0)</f>
        <v>0</v>
      </c>
      <c r="U4" s="244">
        <f t="shared" ref="U4" si="4">IFERROR(AVERAGE(H4,H35,H66,H97,H128,H159,H190,H221,H252,H283),0)</f>
        <v>0</v>
      </c>
      <c r="V4" s="244">
        <f t="shared" ref="V4" si="5">IFERROR(AVERAGE(I4,I35,I66,I97,I128,I159,I190,I221,I252,I283),0)</f>
        <v>0</v>
      </c>
      <c r="W4" s="244">
        <f t="shared" ref="W4" si="6">IFERROR(AVERAGE(J4,J35,J66,J97,J128,J159,J190,J221,J252,J283),0)</f>
        <v>0</v>
      </c>
      <c r="X4" s="246">
        <f t="shared" ref="X4" si="7">IFERROR(AVERAGE(K4,K35,K66,K97,K128,K159,K190,K221,K252,K283),0)</f>
        <v>0</v>
      </c>
      <c r="Y4" s="189">
        <f>SUM(O4:X4)/(AVERAGE('Site Description'!$B$34:$K$34)/10000)</f>
        <v>0</v>
      </c>
    </row>
    <row r="5" spans="1:25" x14ac:dyDescent="0.2">
      <c r="A5" s="184" t="s">
        <v>105</v>
      </c>
      <c r="B5" s="221">
        <f>IF('Site Description'!$B$34="","", IF('Data Entry'!B5&gt;0,'Data Entry'!B5,0))</f>
        <v>0</v>
      </c>
      <c r="C5" s="218">
        <f>IF('Site Description'!$B$34="","", IF('Data Entry'!C5&gt;0,'Data Entry'!C5,0))</f>
        <v>0</v>
      </c>
      <c r="D5" s="218">
        <f>IF('Site Description'!$B$34="","", IF('Data Entry'!D5&gt;0,'Data Entry'!D5,0))</f>
        <v>0</v>
      </c>
      <c r="E5" s="218">
        <f>IF('Site Description'!$B$34="","", IF('Data Entry'!E5&gt;0,'Data Entry'!E5,0))</f>
        <v>0</v>
      </c>
      <c r="F5" s="222">
        <f>IF('Site Description'!$B$34="","", IF('Data Entry'!F5&gt;0,'Data Entry'!F5,0))</f>
        <v>0</v>
      </c>
      <c r="G5" s="218">
        <f>IF('Site Description'!$B$34="","", IF('Data Entry'!G5&gt;0,'Data Entry'!G5,0))</f>
        <v>0</v>
      </c>
      <c r="H5" s="218">
        <f>IF('Site Description'!$B$34="","", IF('Data Entry'!H5&gt;0,'Data Entry'!H5,0))</f>
        <v>0</v>
      </c>
      <c r="I5" s="218">
        <f>IF('Site Description'!$B$34="","", IF('Data Entry'!I5&gt;0,'Data Entry'!I5,0))</f>
        <v>0</v>
      </c>
      <c r="J5" s="223">
        <f>IF('Site Description'!$B$34="","", IF('Data Entry'!J5&gt;0,'Data Entry'!J5,0))</f>
        <v>0</v>
      </c>
      <c r="K5" s="224">
        <f>IF('Site Description'!$B$34="","", IF('Data Entry'!K5&gt;0,'Data Entry'!K5,0))</f>
        <v>0</v>
      </c>
      <c r="L5" s="275">
        <f>SUM(B5:K5)/('Site Description'!$B$34/10000)</f>
        <v>0</v>
      </c>
      <c r="N5" s="184" t="s">
        <v>105</v>
      </c>
      <c r="O5" s="247">
        <f t="shared" ref="O5:O29" si="8">IFERROR(AVERAGE(B5,B36,B67,B98,B129,B160,B191,B222,B253,B284),0)</f>
        <v>0</v>
      </c>
      <c r="P5" s="244">
        <f t="shared" ref="P5:P29" si="9">IFERROR(AVERAGE(C5,C36,C67,C98,C129,C160,C191,C222,C253,C284),0)</f>
        <v>0</v>
      </c>
      <c r="Q5" s="244">
        <f t="shared" ref="Q5:Q29" si="10">IFERROR(AVERAGE(D5,D36,D67,D98,D129,D160,D191,D222,D253,D284),0)</f>
        <v>0</v>
      </c>
      <c r="R5" s="244">
        <f t="shared" ref="R5:R29" si="11">IFERROR(AVERAGE(E5,E36,E67,E98,E129,E160,E191,E222,E253,E284),0)</f>
        <v>0</v>
      </c>
      <c r="S5" s="248">
        <f t="shared" ref="S5:S29" si="12">IFERROR(AVERAGE(F5,F36,F67,F98,F129,F160,F191,F222,F253,F284),0)</f>
        <v>0</v>
      </c>
      <c r="T5" s="244">
        <f t="shared" ref="T5:T29" si="13">IFERROR(AVERAGE(G5,G36,G67,G98,G129,G160,G191,G222,G253,G284),0)</f>
        <v>0</v>
      </c>
      <c r="U5" s="244">
        <f t="shared" ref="U5:U29" si="14">IFERROR(AVERAGE(H5,H36,H67,H98,H129,H160,H191,H222,H253,H284),0)</f>
        <v>0</v>
      </c>
      <c r="V5" s="244">
        <f t="shared" ref="V5:V29" si="15">IFERROR(AVERAGE(I5,I36,I67,I98,I129,I160,I191,I222,I253,I284),0)</f>
        <v>0</v>
      </c>
      <c r="W5" s="249">
        <f t="shared" ref="W5:W29" si="16">IFERROR(AVERAGE(J5,J36,J67,J98,J129,J160,J191,J222,J253,J284),0)</f>
        <v>0</v>
      </c>
      <c r="X5" s="250">
        <f t="shared" ref="X5:X29" si="17">IFERROR(AVERAGE(K5,K36,K67,K98,K129,K160,K191,K222,K253,K284),0)</f>
        <v>0</v>
      </c>
      <c r="Y5" s="189">
        <f>SUM(O5:X5)/(AVERAGE('Site Description'!$B$34:$K$34)/10000)</f>
        <v>0</v>
      </c>
    </row>
    <row r="6" spans="1:25" x14ac:dyDescent="0.2">
      <c r="A6" s="184" t="s">
        <v>43</v>
      </c>
      <c r="B6" s="221">
        <f>IF('Site Description'!$B$34="","", IF('Data Entry'!B6&gt;0,'Data Entry'!B6,0))</f>
        <v>0</v>
      </c>
      <c r="C6" s="218">
        <f>IF('Site Description'!$B$34="","", IF('Data Entry'!C6&gt;0,'Data Entry'!C6,0))</f>
        <v>0</v>
      </c>
      <c r="D6" s="218">
        <f>IF('Site Description'!$B$34="","", IF('Data Entry'!D6&gt;0,'Data Entry'!D6,0))</f>
        <v>0</v>
      </c>
      <c r="E6" s="218">
        <f>IF('Site Description'!$B$34="","", IF('Data Entry'!E6&gt;0,'Data Entry'!E6,0))</f>
        <v>0</v>
      </c>
      <c r="F6" s="219">
        <f>IF('Site Description'!$B$34="","", IF('Data Entry'!F6&gt;0,'Data Entry'!F6,0))</f>
        <v>0</v>
      </c>
      <c r="G6" s="218">
        <f>IF('Site Description'!$B$34="","", IF('Data Entry'!G6&gt;0,'Data Entry'!G6,0))</f>
        <v>0</v>
      </c>
      <c r="H6" s="218">
        <f>IF('Site Description'!$B$34="","", IF('Data Entry'!H6&gt;0,'Data Entry'!H6,0))</f>
        <v>0</v>
      </c>
      <c r="I6" s="218">
        <f>IF('Site Description'!$B$34="","", IF('Data Entry'!I6&gt;0,'Data Entry'!I6,0))</f>
        <v>0</v>
      </c>
      <c r="J6" s="218">
        <f>IF('Site Description'!$B$34="","", IF('Data Entry'!J6&gt;0,'Data Entry'!J6,0))</f>
        <v>0</v>
      </c>
      <c r="K6" s="220">
        <f>IF('Site Description'!$B$34="","", IF('Data Entry'!K6&gt;0,'Data Entry'!K6,0))</f>
        <v>0</v>
      </c>
      <c r="L6" s="275">
        <f>SUM(B6:K6)/('Site Description'!$B$34/10000)</f>
        <v>0</v>
      </c>
      <c r="N6" s="184" t="s">
        <v>43</v>
      </c>
      <c r="O6" s="247">
        <f t="shared" si="8"/>
        <v>0</v>
      </c>
      <c r="P6" s="244">
        <f t="shared" si="9"/>
        <v>0</v>
      </c>
      <c r="Q6" s="244">
        <f t="shared" si="10"/>
        <v>0</v>
      </c>
      <c r="R6" s="244">
        <f t="shared" si="11"/>
        <v>0</v>
      </c>
      <c r="S6" s="245">
        <f t="shared" si="12"/>
        <v>0</v>
      </c>
      <c r="T6" s="244">
        <f t="shared" si="13"/>
        <v>0</v>
      </c>
      <c r="U6" s="244">
        <f t="shared" si="14"/>
        <v>0</v>
      </c>
      <c r="V6" s="244">
        <f t="shared" si="15"/>
        <v>0</v>
      </c>
      <c r="W6" s="244">
        <f t="shared" si="16"/>
        <v>0</v>
      </c>
      <c r="X6" s="246">
        <f t="shared" si="17"/>
        <v>0</v>
      </c>
      <c r="Y6" s="189">
        <f>SUM(O6:X6)/(AVERAGE('Site Description'!$B$34:$K$34)/10000)</f>
        <v>0</v>
      </c>
    </row>
    <row r="7" spans="1:25" x14ac:dyDescent="0.2">
      <c r="A7" s="194" t="s">
        <v>104</v>
      </c>
      <c r="B7" s="221">
        <f>IF('Site Description'!$B$34="","", IF('Data Entry'!B7&gt;0,'Data Entry'!B7,0))</f>
        <v>0</v>
      </c>
      <c r="C7" s="218">
        <f>IF('Site Description'!$B$34="","", IF('Data Entry'!C7&gt;0,'Data Entry'!C7,0))</f>
        <v>0</v>
      </c>
      <c r="D7" s="218">
        <f>IF('Site Description'!$B$34="","", IF('Data Entry'!D7&gt;0,'Data Entry'!D7,0))</f>
        <v>0</v>
      </c>
      <c r="E7" s="218">
        <f>IF('Site Description'!$B$34="","", IF('Data Entry'!E7&gt;0,'Data Entry'!E7,0))</f>
        <v>0</v>
      </c>
      <c r="F7" s="218">
        <f>IF('Site Description'!$B$34="","", IF('Data Entry'!F7&gt;0,'Data Entry'!F7,0))</f>
        <v>0</v>
      </c>
      <c r="G7" s="225">
        <f>IF('Site Description'!$B$34="","", IF('Data Entry'!G7&gt;0,'Data Entry'!G7,0))</f>
        <v>0</v>
      </c>
      <c r="H7" s="218">
        <f>IF('Site Description'!$B$34="","", IF('Data Entry'!H7&gt;0,'Data Entry'!H7,0))</f>
        <v>0</v>
      </c>
      <c r="I7" s="218">
        <f>IF('Site Description'!$B$34="","", IF('Data Entry'!I7&gt;0,'Data Entry'!I7,0))</f>
        <v>0</v>
      </c>
      <c r="J7" s="218">
        <f>IF('Site Description'!$B$34="","", IF('Data Entry'!J7&gt;0,'Data Entry'!J7,0))</f>
        <v>0</v>
      </c>
      <c r="K7" s="220">
        <f>IF('Site Description'!$B$34="","", IF('Data Entry'!K7&gt;0,'Data Entry'!K7,0))</f>
        <v>0</v>
      </c>
      <c r="L7" s="275">
        <f>SUM(B7:K7)/('Site Description'!$B$34/10000)</f>
        <v>0</v>
      </c>
      <c r="N7" s="194" t="s">
        <v>104</v>
      </c>
      <c r="O7" s="247">
        <f t="shared" si="8"/>
        <v>0</v>
      </c>
      <c r="P7" s="244">
        <f t="shared" si="9"/>
        <v>0</v>
      </c>
      <c r="Q7" s="244">
        <f t="shared" si="10"/>
        <v>0</v>
      </c>
      <c r="R7" s="244">
        <f t="shared" si="11"/>
        <v>0</v>
      </c>
      <c r="S7" s="244">
        <f t="shared" si="12"/>
        <v>0</v>
      </c>
      <c r="T7" s="251">
        <f t="shared" si="13"/>
        <v>0</v>
      </c>
      <c r="U7" s="244">
        <f t="shared" si="14"/>
        <v>0</v>
      </c>
      <c r="V7" s="244">
        <f t="shared" si="15"/>
        <v>0</v>
      </c>
      <c r="W7" s="244">
        <f t="shared" si="16"/>
        <v>0</v>
      </c>
      <c r="X7" s="246">
        <f t="shared" si="17"/>
        <v>0</v>
      </c>
      <c r="Y7" s="189">
        <f>SUM(O7:X7)/(AVERAGE('Site Description'!$B$34:$K$34)/10000)</f>
        <v>0</v>
      </c>
    </row>
    <row r="8" spans="1:25" x14ac:dyDescent="0.2">
      <c r="A8" s="195"/>
      <c r="B8" s="226"/>
      <c r="C8" s="227"/>
      <c r="D8" s="227"/>
      <c r="E8" s="227"/>
      <c r="F8" s="228"/>
      <c r="G8" s="227"/>
      <c r="H8" s="227"/>
      <c r="I8" s="227"/>
      <c r="J8" s="227"/>
      <c r="K8" s="229"/>
      <c r="L8" s="275"/>
      <c r="N8" s="195"/>
      <c r="O8" s="252"/>
      <c r="P8" s="253"/>
      <c r="Q8" s="253"/>
      <c r="R8" s="253"/>
      <c r="S8" s="254"/>
      <c r="T8" s="253"/>
      <c r="U8" s="253"/>
      <c r="V8" s="253"/>
      <c r="W8" s="253"/>
      <c r="X8" s="255"/>
      <c r="Y8" s="189"/>
    </row>
    <row r="9" spans="1:25" x14ac:dyDescent="0.2">
      <c r="A9" s="195" t="s">
        <v>100</v>
      </c>
      <c r="B9" s="221">
        <f>IF('Site Description'!$B$34="","", IF('Data Entry'!B9&gt;0,'Data Entry'!B9,0))</f>
        <v>0</v>
      </c>
      <c r="C9" s="218">
        <f>IF('Site Description'!$B$34="","", IF('Data Entry'!C9&gt;0,'Data Entry'!C9,0))</f>
        <v>0</v>
      </c>
      <c r="D9" s="218">
        <f>IF('Site Description'!$B$34="","", IF('Data Entry'!D9&gt;0,'Data Entry'!D9,0))</f>
        <v>0</v>
      </c>
      <c r="E9" s="218">
        <f>IF('Site Description'!$B$34="","", IF('Data Entry'!E9&gt;0,'Data Entry'!E9,0))</f>
        <v>0</v>
      </c>
      <c r="F9" s="222">
        <f>IF('Site Description'!$B$34="","", IF('Data Entry'!F9&gt;0,'Data Entry'!F9,0))</f>
        <v>0</v>
      </c>
      <c r="G9" s="230">
        <f>IF('Site Description'!$B$34="","", IF('Data Entry'!G9&gt;0,'Data Entry'!G9,0))</f>
        <v>0</v>
      </c>
      <c r="H9" s="230">
        <f>IF('Site Description'!$B$34="","", IF('Data Entry'!H9&gt;0,'Data Entry'!H9,0))</f>
        <v>0</v>
      </c>
      <c r="I9" s="230">
        <f>IF('Site Description'!$B$34="","", IF('Data Entry'!I9&gt;0,'Data Entry'!I9,0))</f>
        <v>0</v>
      </c>
      <c r="J9" s="231">
        <f>IF('Site Description'!$B$34="","", IF('Data Entry'!J9&gt;0,'Data Entry'!J9,0))</f>
        <v>0</v>
      </c>
      <c r="K9" s="232">
        <f>IF('Site Description'!$B$34="","", IF('Data Entry'!K9&gt;0,'Data Entry'!K9,0))</f>
        <v>0</v>
      </c>
      <c r="L9" s="275">
        <f>SUM(B9:K9)/('Site Description'!$B$34/10000)</f>
        <v>0</v>
      </c>
      <c r="N9" s="195" t="s">
        <v>100</v>
      </c>
      <c r="O9" s="247">
        <f t="shared" si="8"/>
        <v>0</v>
      </c>
      <c r="P9" s="244">
        <f t="shared" si="9"/>
        <v>0</v>
      </c>
      <c r="Q9" s="244">
        <f t="shared" si="10"/>
        <v>0</v>
      </c>
      <c r="R9" s="244">
        <f t="shared" si="11"/>
        <v>0</v>
      </c>
      <c r="S9" s="248">
        <f t="shared" si="12"/>
        <v>0</v>
      </c>
      <c r="T9" s="154">
        <f t="shared" si="13"/>
        <v>0</v>
      </c>
      <c r="U9" s="154">
        <f t="shared" si="14"/>
        <v>0</v>
      </c>
      <c r="V9" s="154">
        <f t="shared" si="15"/>
        <v>0</v>
      </c>
      <c r="W9" s="100">
        <f t="shared" si="16"/>
        <v>0</v>
      </c>
      <c r="X9" s="114">
        <f t="shared" si="17"/>
        <v>0</v>
      </c>
      <c r="Y9" s="189">
        <f>SUM(O9:X9)/(AVERAGE('Site Description'!$B$34:$K$34)/10000)</f>
        <v>0</v>
      </c>
    </row>
    <row r="10" spans="1:25" x14ac:dyDescent="0.2">
      <c r="A10" s="146" t="s">
        <v>44</v>
      </c>
      <c r="B10" s="221">
        <f>IF('Site Description'!$B$34="","", IF('Data Entry'!B10&gt;0,'Data Entry'!B10,0))</f>
        <v>0</v>
      </c>
      <c r="C10" s="218">
        <f>IF('Site Description'!$B$34="","", IF('Data Entry'!C10&gt;0,'Data Entry'!C10,0))</f>
        <v>0</v>
      </c>
      <c r="D10" s="218">
        <f>IF('Site Description'!$B$34="","", IF('Data Entry'!D10&gt;0,'Data Entry'!D10,0))</f>
        <v>0</v>
      </c>
      <c r="E10" s="218">
        <f>IF('Site Description'!$B$34="","", IF('Data Entry'!E10&gt;0,'Data Entry'!E10,0))</f>
        <v>0</v>
      </c>
      <c r="F10" s="222">
        <f>IF('Site Description'!$B$34="","", IF('Data Entry'!F10&gt;0,'Data Entry'!F10,0))</f>
        <v>0</v>
      </c>
      <c r="G10" s="230">
        <f>IF('Site Description'!$B$34="","", IF('Data Entry'!G10&gt;0,'Data Entry'!G10,0))</f>
        <v>0</v>
      </c>
      <c r="H10" s="230">
        <f>IF('Site Description'!$B$34="","", IF('Data Entry'!H10&gt;0,'Data Entry'!H10,0))</f>
        <v>0</v>
      </c>
      <c r="I10" s="230">
        <f>IF('Site Description'!$B$34="","", IF('Data Entry'!I10&gt;0,'Data Entry'!I10,0))</f>
        <v>0</v>
      </c>
      <c r="J10" s="231">
        <f>IF('Site Description'!$B$34="","", IF('Data Entry'!J10&gt;0,'Data Entry'!J10,0))</f>
        <v>0</v>
      </c>
      <c r="K10" s="232">
        <f>IF('Site Description'!$B$34="","", IF('Data Entry'!K10&gt;0,'Data Entry'!K10,0))</f>
        <v>0</v>
      </c>
      <c r="L10" s="275">
        <f>SUM(B10:K10)/('Site Description'!$B$34/10000)</f>
        <v>0</v>
      </c>
      <c r="N10" s="146" t="s">
        <v>44</v>
      </c>
      <c r="O10" s="247">
        <f t="shared" si="8"/>
        <v>0</v>
      </c>
      <c r="P10" s="244">
        <f t="shared" si="9"/>
        <v>0</v>
      </c>
      <c r="Q10" s="244">
        <f t="shared" si="10"/>
        <v>0</v>
      </c>
      <c r="R10" s="244">
        <f t="shared" si="11"/>
        <v>0</v>
      </c>
      <c r="S10" s="248">
        <f t="shared" si="12"/>
        <v>0</v>
      </c>
      <c r="T10" s="154">
        <f t="shared" si="13"/>
        <v>0</v>
      </c>
      <c r="U10" s="154">
        <f t="shared" si="14"/>
        <v>0</v>
      </c>
      <c r="V10" s="154">
        <f t="shared" si="15"/>
        <v>0</v>
      </c>
      <c r="W10" s="100">
        <f t="shared" si="16"/>
        <v>0</v>
      </c>
      <c r="X10" s="114">
        <f t="shared" si="17"/>
        <v>0</v>
      </c>
      <c r="Y10" s="189">
        <f>SUM(O10:X10)/(AVERAGE('Site Description'!$B$34:$K$34)/10000)</f>
        <v>0</v>
      </c>
    </row>
    <row r="11" spans="1:25" x14ac:dyDescent="0.2">
      <c r="A11" s="146" t="s">
        <v>28</v>
      </c>
      <c r="B11" s="221">
        <f>IF('Site Description'!$B$34="","", IF('Data Entry'!B11&gt;0,'Data Entry'!B11,0))</f>
        <v>0</v>
      </c>
      <c r="C11" s="218">
        <f>IF('Site Description'!$B$34="","", IF('Data Entry'!C11&gt;0,'Data Entry'!C11,0))</f>
        <v>0</v>
      </c>
      <c r="D11" s="218">
        <f>IF('Site Description'!$B$34="","", IF('Data Entry'!D11&gt;0,'Data Entry'!D11,0))</f>
        <v>0</v>
      </c>
      <c r="E11" s="218">
        <f>IF('Site Description'!$B$34="","", IF('Data Entry'!E11&gt;0,'Data Entry'!E11,0))</f>
        <v>0</v>
      </c>
      <c r="F11" s="222">
        <f>IF('Site Description'!$B$34="","", IF('Data Entry'!F11&gt;0,'Data Entry'!F11,0))</f>
        <v>0</v>
      </c>
      <c r="G11" s="230">
        <f>IF('Site Description'!$B$34="","", IF('Data Entry'!G11&gt;0,'Data Entry'!G11,0))</f>
        <v>0</v>
      </c>
      <c r="H11" s="230">
        <f>IF('Site Description'!$B$34="","", IF('Data Entry'!H11&gt;0,'Data Entry'!H11,0))</f>
        <v>0</v>
      </c>
      <c r="I11" s="230">
        <f>IF('Site Description'!$B$34="","", IF('Data Entry'!I11&gt;0,'Data Entry'!I11,0))</f>
        <v>0</v>
      </c>
      <c r="J11" s="231">
        <f>IF('Site Description'!$B$34="","", IF('Data Entry'!J11&gt;0,'Data Entry'!J11,0))</f>
        <v>0</v>
      </c>
      <c r="K11" s="232">
        <f>IF('Site Description'!$B$34="","", IF('Data Entry'!K11&gt;0,'Data Entry'!K11,0))</f>
        <v>0</v>
      </c>
      <c r="L11" s="275">
        <f>SUM(B11:K11)/('Site Description'!$B$34/10000)</f>
        <v>0</v>
      </c>
      <c r="N11" s="146" t="s">
        <v>28</v>
      </c>
      <c r="O11" s="247">
        <f t="shared" si="8"/>
        <v>0</v>
      </c>
      <c r="P11" s="244">
        <f t="shared" si="9"/>
        <v>0</v>
      </c>
      <c r="Q11" s="244">
        <f t="shared" si="10"/>
        <v>0</v>
      </c>
      <c r="R11" s="244">
        <f t="shared" si="11"/>
        <v>0</v>
      </c>
      <c r="S11" s="248">
        <f t="shared" si="12"/>
        <v>0</v>
      </c>
      <c r="T11" s="154">
        <f t="shared" si="13"/>
        <v>0.16666666666666666</v>
      </c>
      <c r="U11" s="154">
        <f t="shared" si="14"/>
        <v>0</v>
      </c>
      <c r="V11" s="154">
        <f t="shared" si="15"/>
        <v>0</v>
      </c>
      <c r="W11" s="100">
        <f t="shared" si="16"/>
        <v>0</v>
      </c>
      <c r="X11" s="114">
        <f t="shared" si="17"/>
        <v>0</v>
      </c>
      <c r="Y11" s="189">
        <f>SUM(O11:X11)/(AVERAGE('Site Description'!$B$34:$K$34)/10000)</f>
        <v>13.888888888888888</v>
      </c>
    </row>
    <row r="12" spans="1:25" x14ac:dyDescent="0.2">
      <c r="A12" s="146" t="s">
        <v>29</v>
      </c>
      <c r="B12" s="221">
        <f>IF('Site Description'!$B$34="","", IF('Data Entry'!B12&gt;0,'Data Entry'!B12,0))</f>
        <v>0</v>
      </c>
      <c r="C12" s="218">
        <f>IF('Site Description'!$B$34="","", IF('Data Entry'!C12&gt;0,'Data Entry'!C12,0))</f>
        <v>0</v>
      </c>
      <c r="D12" s="218">
        <f>IF('Site Description'!$B$34="","", IF('Data Entry'!D12&gt;0,'Data Entry'!D12,0))</f>
        <v>0</v>
      </c>
      <c r="E12" s="218">
        <f>IF('Site Description'!$B$34="","", IF('Data Entry'!E12&gt;0,'Data Entry'!E12,0))</f>
        <v>0</v>
      </c>
      <c r="F12" s="219">
        <f>IF('Site Description'!$B$34="","", IF('Data Entry'!F12&gt;0,'Data Entry'!F12,0))</f>
        <v>0</v>
      </c>
      <c r="G12" s="230">
        <f>IF('Site Description'!$B$34="","", IF('Data Entry'!G12&gt;0,'Data Entry'!G12,0))</f>
        <v>0</v>
      </c>
      <c r="H12" s="230">
        <f>IF('Site Description'!$B$34="","", IF('Data Entry'!H12&gt;0,'Data Entry'!H12,0))</f>
        <v>0</v>
      </c>
      <c r="I12" s="230">
        <f>IF('Site Description'!$B$34="","", IF('Data Entry'!I12&gt;0,'Data Entry'!I12,0))</f>
        <v>0</v>
      </c>
      <c r="J12" s="230">
        <f>IF('Site Description'!$B$34="","", IF('Data Entry'!J12&gt;0,'Data Entry'!J12,0))</f>
        <v>0</v>
      </c>
      <c r="K12" s="233">
        <f>IF('Site Description'!$B$34="","", IF('Data Entry'!K12&gt;0,'Data Entry'!K12,0))</f>
        <v>0</v>
      </c>
      <c r="L12" s="275">
        <f>SUM(B12:K12)/('Site Description'!$B$34/10000)</f>
        <v>0</v>
      </c>
      <c r="N12" s="146" t="s">
        <v>29</v>
      </c>
      <c r="O12" s="247">
        <f t="shared" si="8"/>
        <v>0</v>
      </c>
      <c r="P12" s="244">
        <f t="shared" si="9"/>
        <v>0</v>
      </c>
      <c r="Q12" s="244">
        <f t="shared" si="10"/>
        <v>0</v>
      </c>
      <c r="R12" s="244">
        <f t="shared" si="11"/>
        <v>0</v>
      </c>
      <c r="S12" s="245">
        <f t="shared" si="12"/>
        <v>0</v>
      </c>
      <c r="T12" s="154">
        <f t="shared" si="13"/>
        <v>0</v>
      </c>
      <c r="U12" s="154">
        <f t="shared" si="14"/>
        <v>0</v>
      </c>
      <c r="V12" s="154">
        <f t="shared" si="15"/>
        <v>0</v>
      </c>
      <c r="W12" s="154">
        <f t="shared" si="16"/>
        <v>0</v>
      </c>
      <c r="X12" s="155">
        <f t="shared" si="17"/>
        <v>0</v>
      </c>
      <c r="Y12" s="189">
        <f>SUM(O12:X12)/(AVERAGE('Site Description'!$B$34:$K$34)/10000)</f>
        <v>0</v>
      </c>
    </row>
    <row r="13" spans="1:25" x14ac:dyDescent="0.2">
      <c r="A13" s="146" t="s">
        <v>26</v>
      </c>
      <c r="B13" s="221">
        <f>IF('Site Description'!$B$34="","", IF('Data Entry'!B13&gt;0,'Data Entry'!B13,0))</f>
        <v>0</v>
      </c>
      <c r="C13" s="218">
        <f>IF('Site Description'!$B$34="","", IF('Data Entry'!C13&gt;0,'Data Entry'!C13,0))</f>
        <v>0</v>
      </c>
      <c r="D13" s="218">
        <f>IF('Site Description'!$B$34="","", IF('Data Entry'!D13&gt;0,'Data Entry'!D13,0))</f>
        <v>0</v>
      </c>
      <c r="E13" s="218">
        <f>IF('Site Description'!$B$34="","", IF('Data Entry'!E13&gt;0,'Data Entry'!E13,0))</f>
        <v>0</v>
      </c>
      <c r="F13" s="222">
        <f>IF('Site Description'!$B$34="","", IF('Data Entry'!F13&gt;0,'Data Entry'!F13,0))</f>
        <v>0</v>
      </c>
      <c r="G13" s="230">
        <f>IF('Site Description'!$B$34="","", IF('Data Entry'!G13&gt;0,'Data Entry'!G13,0))</f>
        <v>0</v>
      </c>
      <c r="H13" s="230">
        <f>IF('Site Description'!$B$34="","", IF('Data Entry'!H13&gt;0,'Data Entry'!H13,0))</f>
        <v>0</v>
      </c>
      <c r="I13" s="230">
        <f>IF('Site Description'!$B$34="","", IF('Data Entry'!I13&gt;0,'Data Entry'!I13,0))</f>
        <v>0</v>
      </c>
      <c r="J13" s="231">
        <f>IF('Site Description'!$B$34="","", IF('Data Entry'!J13&gt;0,'Data Entry'!J13,0))</f>
        <v>0</v>
      </c>
      <c r="K13" s="232">
        <f>IF('Site Description'!$B$34="","", IF('Data Entry'!K13&gt;0,'Data Entry'!K13,0))</f>
        <v>0</v>
      </c>
      <c r="L13" s="275">
        <f>SUM(B13:K13)/('Site Description'!$B$34/10000)</f>
        <v>0</v>
      </c>
      <c r="N13" s="146" t="s">
        <v>26</v>
      </c>
      <c r="O13" s="247">
        <f t="shared" si="8"/>
        <v>0</v>
      </c>
      <c r="P13" s="244">
        <f t="shared" si="9"/>
        <v>0</v>
      </c>
      <c r="Q13" s="244">
        <f t="shared" si="10"/>
        <v>0</v>
      </c>
      <c r="R13" s="244">
        <f t="shared" si="11"/>
        <v>0</v>
      </c>
      <c r="S13" s="248">
        <f t="shared" si="12"/>
        <v>0</v>
      </c>
      <c r="T13" s="154">
        <f t="shared" si="13"/>
        <v>0</v>
      </c>
      <c r="U13" s="154">
        <f t="shared" si="14"/>
        <v>0</v>
      </c>
      <c r="V13" s="154">
        <f t="shared" si="15"/>
        <v>0</v>
      </c>
      <c r="W13" s="100">
        <f t="shared" si="16"/>
        <v>0</v>
      </c>
      <c r="X13" s="114">
        <f t="shared" si="17"/>
        <v>0</v>
      </c>
      <c r="Y13" s="189">
        <f>SUM(O13:X13)/(AVERAGE('Site Description'!$B$34:$K$34)/10000)</f>
        <v>0</v>
      </c>
    </row>
    <row r="14" spans="1:25" x14ac:dyDescent="0.2">
      <c r="A14" s="198"/>
      <c r="B14" s="226"/>
      <c r="C14" s="227"/>
      <c r="D14" s="227"/>
      <c r="E14" s="227"/>
      <c r="F14" s="228"/>
      <c r="G14" s="234"/>
      <c r="H14" s="234"/>
      <c r="I14" s="234"/>
      <c r="J14" s="234"/>
      <c r="K14" s="235"/>
      <c r="L14" s="275"/>
      <c r="N14" s="198"/>
      <c r="O14" s="252"/>
      <c r="P14" s="253"/>
      <c r="Q14" s="253"/>
      <c r="R14" s="253"/>
      <c r="S14" s="254"/>
      <c r="T14" s="61"/>
      <c r="U14" s="61"/>
      <c r="V14" s="61"/>
      <c r="W14" s="61"/>
      <c r="X14" s="256"/>
      <c r="Y14" s="189"/>
    </row>
    <row r="15" spans="1:25" x14ac:dyDescent="0.2">
      <c r="A15" s="146" t="s">
        <v>45</v>
      </c>
      <c r="B15" s="221">
        <f>IF('Site Description'!$B$34="","", IF('Data Entry'!B15&gt;0,'Data Entry'!B15,0))</f>
        <v>0</v>
      </c>
      <c r="C15" s="230">
        <f>IF('Site Description'!$B$34="","", IF('Data Entry'!C15&gt;0,'Data Entry'!C15,0))</f>
        <v>0</v>
      </c>
      <c r="D15" s="230">
        <f>IF('Site Description'!$B$34="","", IF('Data Entry'!D15&gt;0,'Data Entry'!D15,0))</f>
        <v>0</v>
      </c>
      <c r="E15" s="230">
        <f>IF('Site Description'!$B$34="","", IF('Data Entry'!E15&gt;0,'Data Entry'!E15,0))</f>
        <v>0</v>
      </c>
      <c r="F15" s="237">
        <f>IF('Site Description'!$B$34="","", IF('Data Entry'!F15&gt;0,'Data Entry'!F15,0))</f>
        <v>0</v>
      </c>
      <c r="G15" s="230">
        <f>IF('Site Description'!$B$34="","", IF('Data Entry'!G15&gt;0,'Data Entry'!G15,0))</f>
        <v>0</v>
      </c>
      <c r="H15" s="230">
        <f>IF('Site Description'!$B$34="","", IF('Data Entry'!H15&gt;0,'Data Entry'!H15,0))</f>
        <v>0</v>
      </c>
      <c r="I15" s="230">
        <f>IF('Site Description'!$B$34="","", IF('Data Entry'!I15&gt;0,'Data Entry'!I15,0))</f>
        <v>0</v>
      </c>
      <c r="J15" s="230">
        <f>IF('Site Description'!$B$34="","", IF('Data Entry'!J15&gt;0,'Data Entry'!J15,0))</f>
        <v>0</v>
      </c>
      <c r="K15" s="232">
        <f>IF('Site Description'!$B$34="","", IF('Data Entry'!K15&gt;0,'Data Entry'!K15,0))</f>
        <v>0</v>
      </c>
      <c r="L15" s="275">
        <f>SUM(B15:K15)/('Site Description'!$B$34/10000)</f>
        <v>0</v>
      </c>
      <c r="N15" s="146" t="s">
        <v>45</v>
      </c>
      <c r="O15" s="247">
        <f t="shared" si="8"/>
        <v>0</v>
      </c>
      <c r="P15" s="154">
        <f t="shared" si="9"/>
        <v>0</v>
      </c>
      <c r="Q15" s="154">
        <f t="shared" si="10"/>
        <v>0</v>
      </c>
      <c r="R15" s="154">
        <f t="shared" si="11"/>
        <v>0</v>
      </c>
      <c r="S15" s="216">
        <f t="shared" si="12"/>
        <v>0</v>
      </c>
      <c r="T15" s="154">
        <f t="shared" si="13"/>
        <v>0</v>
      </c>
      <c r="U15" s="154">
        <f t="shared" si="14"/>
        <v>0</v>
      </c>
      <c r="V15" s="154">
        <f t="shared" si="15"/>
        <v>0</v>
      </c>
      <c r="W15" s="154">
        <f t="shared" si="16"/>
        <v>0</v>
      </c>
      <c r="X15" s="114">
        <f t="shared" si="17"/>
        <v>0</v>
      </c>
      <c r="Y15" s="189">
        <f>SUM(O15:X15)/(AVERAGE('Site Description'!$B$34:$K$34)/10000)</f>
        <v>0</v>
      </c>
    </row>
    <row r="16" spans="1:25" x14ac:dyDescent="0.2">
      <c r="A16" s="146" t="s">
        <v>46</v>
      </c>
      <c r="B16" s="221">
        <f>IF('Site Description'!$B$34="","", IF('Data Entry'!B16&gt;0,'Data Entry'!B16,0))</f>
        <v>0</v>
      </c>
      <c r="C16" s="230">
        <f>IF('Site Description'!$B$34="","", IF('Data Entry'!C16&gt;0,'Data Entry'!C16,0))</f>
        <v>0</v>
      </c>
      <c r="D16" s="230">
        <f>IF('Site Description'!$B$34="","", IF('Data Entry'!D16&gt;0,'Data Entry'!D16,0))</f>
        <v>0</v>
      </c>
      <c r="E16" s="230">
        <f>IF('Site Description'!$B$34="","", IF('Data Entry'!E16&gt;0,'Data Entry'!E16,0))</f>
        <v>0</v>
      </c>
      <c r="F16" s="237">
        <f>IF('Site Description'!$B$34="","", IF('Data Entry'!F16&gt;0,'Data Entry'!F16,0))</f>
        <v>0</v>
      </c>
      <c r="G16" s="230">
        <f>IF('Site Description'!$B$34="","", IF('Data Entry'!G16&gt;0,'Data Entry'!G16,0))</f>
        <v>0</v>
      </c>
      <c r="H16" s="230">
        <f>IF('Site Description'!$B$34="","", IF('Data Entry'!H16&gt;0,'Data Entry'!H16,0))</f>
        <v>0</v>
      </c>
      <c r="I16" s="230">
        <f>IF('Site Description'!$B$34="","", IF('Data Entry'!I16&gt;0,'Data Entry'!I16,0))</f>
        <v>0</v>
      </c>
      <c r="J16" s="230">
        <f>IF('Site Description'!$B$34="","", IF('Data Entry'!J16&gt;0,'Data Entry'!J16,0))</f>
        <v>0</v>
      </c>
      <c r="K16" s="233">
        <f>IF('Site Description'!$B$34="","", IF('Data Entry'!K16&gt;0,'Data Entry'!K16,0))</f>
        <v>0</v>
      </c>
      <c r="L16" s="275">
        <f>SUM(B16:K16)/('Site Description'!$B$34/10000)</f>
        <v>0</v>
      </c>
      <c r="N16" s="146" t="s">
        <v>46</v>
      </c>
      <c r="O16" s="247">
        <f t="shared" si="8"/>
        <v>0</v>
      </c>
      <c r="P16" s="154">
        <f t="shared" si="9"/>
        <v>0</v>
      </c>
      <c r="Q16" s="154">
        <f t="shared" si="10"/>
        <v>0</v>
      </c>
      <c r="R16" s="154">
        <f t="shared" si="11"/>
        <v>0</v>
      </c>
      <c r="S16" s="216">
        <f t="shared" si="12"/>
        <v>0</v>
      </c>
      <c r="T16" s="154">
        <f t="shared" si="13"/>
        <v>0</v>
      </c>
      <c r="U16" s="154">
        <f t="shared" si="14"/>
        <v>0</v>
      </c>
      <c r="V16" s="154">
        <f t="shared" si="15"/>
        <v>0</v>
      </c>
      <c r="W16" s="154">
        <f t="shared" si="16"/>
        <v>0</v>
      </c>
      <c r="X16" s="155">
        <f t="shared" si="17"/>
        <v>0</v>
      </c>
      <c r="Y16" s="189">
        <f>SUM(O16:X16)/(AVERAGE('Site Description'!$B$34:$K$34)/10000)</f>
        <v>0</v>
      </c>
    </row>
    <row r="17" spans="1:25" x14ac:dyDescent="0.2">
      <c r="A17" s="146" t="s">
        <v>47</v>
      </c>
      <c r="B17" s="221">
        <f>IF('Site Description'!$B$34="","", IF('Data Entry'!B17&gt;0,'Data Entry'!B17,0))</f>
        <v>0</v>
      </c>
      <c r="C17" s="230">
        <f>IF('Site Description'!$B$34="","", IF('Data Entry'!C17&gt;0,'Data Entry'!C17,0))</f>
        <v>0</v>
      </c>
      <c r="D17" s="230">
        <f>IF('Site Description'!$B$34="","", IF('Data Entry'!D17&gt;0,'Data Entry'!D17,0))</f>
        <v>0</v>
      </c>
      <c r="E17" s="230">
        <f>IF('Site Description'!$B$34="","", IF('Data Entry'!E17&gt;0,'Data Entry'!E17,0))</f>
        <v>0</v>
      </c>
      <c r="F17" s="236">
        <f>IF('Site Description'!$B$34="","", IF('Data Entry'!F17&gt;0,'Data Entry'!F17,0))</f>
        <v>0</v>
      </c>
      <c r="G17" s="230">
        <f>IF('Site Description'!$B$34="","", IF('Data Entry'!G17&gt;0,'Data Entry'!G17,0))</f>
        <v>0</v>
      </c>
      <c r="H17" s="230">
        <f>IF('Site Description'!$B$34="","", IF('Data Entry'!H17&gt;0,'Data Entry'!H17,0))</f>
        <v>0</v>
      </c>
      <c r="I17" s="230">
        <f>IF('Site Description'!$B$34="","", IF('Data Entry'!I17&gt;0,'Data Entry'!I17,0))</f>
        <v>0</v>
      </c>
      <c r="J17" s="231">
        <f>IF('Site Description'!$B$34="","", IF('Data Entry'!J17&gt;0,'Data Entry'!J17,0))</f>
        <v>0</v>
      </c>
      <c r="K17" s="232">
        <f>IF('Site Description'!$B$34="","", IF('Data Entry'!K17&gt;0,'Data Entry'!K17,0))</f>
        <v>0</v>
      </c>
      <c r="L17" s="275">
        <f>SUM(B17:K17)/('Site Description'!$B$34/10000)</f>
        <v>0</v>
      </c>
      <c r="N17" s="146" t="s">
        <v>47</v>
      </c>
      <c r="O17" s="247">
        <f t="shared" si="8"/>
        <v>0</v>
      </c>
      <c r="P17" s="154">
        <f t="shared" si="9"/>
        <v>0</v>
      </c>
      <c r="Q17" s="154">
        <f t="shared" si="10"/>
        <v>0</v>
      </c>
      <c r="R17" s="154">
        <f t="shared" si="11"/>
        <v>0</v>
      </c>
      <c r="S17" s="214">
        <f t="shared" si="12"/>
        <v>0</v>
      </c>
      <c r="T17" s="154">
        <f t="shared" si="13"/>
        <v>0</v>
      </c>
      <c r="U17" s="154">
        <f t="shared" si="14"/>
        <v>0</v>
      </c>
      <c r="V17" s="154">
        <f t="shared" si="15"/>
        <v>0</v>
      </c>
      <c r="W17" s="100">
        <f t="shared" si="16"/>
        <v>0</v>
      </c>
      <c r="X17" s="114">
        <f t="shared" si="17"/>
        <v>0</v>
      </c>
      <c r="Y17" s="189">
        <f>SUM(O17:X17)/(AVERAGE('Site Description'!$B$34:$K$34)/10000)</f>
        <v>0</v>
      </c>
    </row>
    <row r="18" spans="1:25" x14ac:dyDescent="0.2">
      <c r="A18" s="146" t="s">
        <v>48</v>
      </c>
      <c r="B18" s="221">
        <f>IF('Site Description'!$B$34="","", IF('Data Entry'!B18&gt;0,'Data Entry'!B18,0))</f>
        <v>0</v>
      </c>
      <c r="C18" s="230">
        <f>IF('Site Description'!$B$34="","", IF('Data Entry'!C18&gt;0,'Data Entry'!C18,0))</f>
        <v>0</v>
      </c>
      <c r="D18" s="230">
        <f>IF('Site Description'!$B$34="","", IF('Data Entry'!D18&gt;0,'Data Entry'!D18,0))</f>
        <v>0</v>
      </c>
      <c r="E18" s="230">
        <f>IF('Site Description'!$B$34="","", IF('Data Entry'!E18&gt;0,'Data Entry'!E18,0))</f>
        <v>0</v>
      </c>
      <c r="F18" s="236">
        <f>IF('Site Description'!$B$34="","", IF('Data Entry'!F18&gt;0,'Data Entry'!F18,0))</f>
        <v>0</v>
      </c>
      <c r="G18" s="230">
        <f>IF('Site Description'!$B$34="","", IF('Data Entry'!G18&gt;0,'Data Entry'!G18,0))</f>
        <v>0</v>
      </c>
      <c r="H18" s="230">
        <f>IF('Site Description'!$B$34="","", IF('Data Entry'!H18&gt;0,'Data Entry'!H18,0))</f>
        <v>0</v>
      </c>
      <c r="I18" s="230">
        <f>IF('Site Description'!$B$34="","", IF('Data Entry'!I18&gt;0,'Data Entry'!I18,0))</f>
        <v>0</v>
      </c>
      <c r="J18" s="231">
        <f>IF('Site Description'!$B$34="","", IF('Data Entry'!J18&gt;0,'Data Entry'!J18,0))</f>
        <v>0</v>
      </c>
      <c r="K18" s="232">
        <f>IF('Site Description'!$B$34="","", IF('Data Entry'!K18&gt;0,'Data Entry'!K18,0))</f>
        <v>0</v>
      </c>
      <c r="L18" s="275">
        <f>SUM(B18:K18)/('Site Description'!$B$34/10000)</f>
        <v>0</v>
      </c>
      <c r="N18" s="146" t="s">
        <v>48</v>
      </c>
      <c r="O18" s="247">
        <f t="shared" si="8"/>
        <v>0</v>
      </c>
      <c r="P18" s="154">
        <f t="shared" si="9"/>
        <v>0</v>
      </c>
      <c r="Q18" s="154">
        <f t="shared" si="10"/>
        <v>0</v>
      </c>
      <c r="R18" s="154">
        <f t="shared" si="11"/>
        <v>0</v>
      </c>
      <c r="S18" s="214">
        <f t="shared" si="12"/>
        <v>0</v>
      </c>
      <c r="T18" s="154">
        <f t="shared" si="13"/>
        <v>0</v>
      </c>
      <c r="U18" s="154">
        <f t="shared" si="14"/>
        <v>0</v>
      </c>
      <c r="V18" s="154">
        <f t="shared" si="15"/>
        <v>0</v>
      </c>
      <c r="W18" s="100">
        <f t="shared" si="16"/>
        <v>0</v>
      </c>
      <c r="X18" s="114">
        <f t="shared" si="17"/>
        <v>0</v>
      </c>
      <c r="Y18" s="189">
        <f>SUM(O18:X18)/(AVERAGE('Site Description'!$B$34:$K$34)/10000)</f>
        <v>0</v>
      </c>
    </row>
    <row r="19" spans="1:25" x14ac:dyDescent="0.2">
      <c r="A19" s="146" t="s">
        <v>32</v>
      </c>
      <c r="B19" s="221">
        <f>IF('Site Description'!$B$34="","", IF('Data Entry'!B19&gt;0,'Data Entry'!B19,0))</f>
        <v>0</v>
      </c>
      <c r="C19" s="230">
        <f>IF('Site Description'!$B$34="","", IF('Data Entry'!C19&gt;0,'Data Entry'!C19,0))</f>
        <v>0</v>
      </c>
      <c r="D19" s="230">
        <f>IF('Site Description'!$B$34="","", IF('Data Entry'!D19&gt;0,'Data Entry'!D19,0))</f>
        <v>0</v>
      </c>
      <c r="E19" s="230">
        <f>IF('Site Description'!$B$34="","", IF('Data Entry'!E19&gt;0,'Data Entry'!E19,0))</f>
        <v>0</v>
      </c>
      <c r="F19" s="237">
        <f>IF('Site Description'!$B$34="","", IF('Data Entry'!F19&gt;0,'Data Entry'!F19,0))</f>
        <v>0</v>
      </c>
      <c r="G19" s="230">
        <f>IF('Site Description'!$B$34="","", IF('Data Entry'!G19&gt;0,'Data Entry'!G19,0))</f>
        <v>0</v>
      </c>
      <c r="H19" s="230">
        <f>IF('Site Description'!$B$34="","", IF('Data Entry'!H19&gt;0,'Data Entry'!H19,0))</f>
        <v>0</v>
      </c>
      <c r="I19" s="230">
        <f>IF('Site Description'!$B$34="","", IF('Data Entry'!I19&gt;0,'Data Entry'!I19,0))</f>
        <v>0</v>
      </c>
      <c r="J19" s="230">
        <f>IF('Site Description'!$B$34="","", IF('Data Entry'!J19&gt;0,'Data Entry'!J19,0))</f>
        <v>0</v>
      </c>
      <c r="K19" s="233">
        <f>IF('Site Description'!$B$34="","", IF('Data Entry'!K19&gt;0,'Data Entry'!K19,0))</f>
        <v>0</v>
      </c>
      <c r="L19" s="275">
        <f>SUM(B19:K19)/('Site Description'!$B$34/10000)</f>
        <v>0</v>
      </c>
      <c r="N19" s="146" t="s">
        <v>32</v>
      </c>
      <c r="O19" s="247">
        <f t="shared" si="8"/>
        <v>0</v>
      </c>
      <c r="P19" s="154">
        <f t="shared" si="9"/>
        <v>0</v>
      </c>
      <c r="Q19" s="154">
        <f t="shared" si="10"/>
        <v>0</v>
      </c>
      <c r="R19" s="154">
        <f t="shared" si="11"/>
        <v>0</v>
      </c>
      <c r="S19" s="216">
        <f t="shared" si="12"/>
        <v>0</v>
      </c>
      <c r="T19" s="154">
        <f t="shared" si="13"/>
        <v>0</v>
      </c>
      <c r="U19" s="154">
        <f t="shared" si="14"/>
        <v>0</v>
      </c>
      <c r="V19" s="154">
        <f t="shared" si="15"/>
        <v>0</v>
      </c>
      <c r="W19" s="154">
        <f t="shared" si="16"/>
        <v>0</v>
      </c>
      <c r="X19" s="155">
        <f t="shared" si="17"/>
        <v>0</v>
      </c>
      <c r="Y19" s="189">
        <f>SUM(O19:X19)/(AVERAGE('Site Description'!$B$34:$K$34)/10000)</f>
        <v>0</v>
      </c>
    </row>
    <row r="20" spans="1:25" x14ac:dyDescent="0.2">
      <c r="A20" s="146" t="s">
        <v>49</v>
      </c>
      <c r="B20" s="221">
        <f>IF('Site Description'!$B$34="","", IF('Data Entry'!B20&gt;0,'Data Entry'!B20,0))</f>
        <v>0</v>
      </c>
      <c r="C20" s="230">
        <f>IF('Site Description'!$B$34="","", IF('Data Entry'!C20&gt;0,'Data Entry'!C20,0))</f>
        <v>21</v>
      </c>
      <c r="D20" s="230">
        <f>IF('Site Description'!$B$34="","", IF('Data Entry'!D20&gt;0,'Data Entry'!D20,0))</f>
        <v>0</v>
      </c>
      <c r="E20" s="230">
        <f>IF('Site Description'!$B$34="","", IF('Data Entry'!E20&gt;0,'Data Entry'!E20,0))</f>
        <v>0</v>
      </c>
      <c r="F20" s="237">
        <f>IF('Site Description'!$B$34="","", IF('Data Entry'!F20&gt;0,'Data Entry'!F20,0))</f>
        <v>0</v>
      </c>
      <c r="G20" s="230">
        <f>IF('Site Description'!$B$34="","", IF('Data Entry'!G20&gt;0,'Data Entry'!G20,0))</f>
        <v>12</v>
      </c>
      <c r="H20" s="230">
        <f>IF('Site Description'!$B$34="","", IF('Data Entry'!H20&gt;0,'Data Entry'!H20,0))</f>
        <v>0</v>
      </c>
      <c r="I20" s="230">
        <f>IF('Site Description'!$B$34="","", IF('Data Entry'!I20&gt;0,'Data Entry'!I20,0))</f>
        <v>0</v>
      </c>
      <c r="J20" s="230">
        <f>IF('Site Description'!$B$34="","", IF('Data Entry'!J20&gt;0,'Data Entry'!J20,0))</f>
        <v>0</v>
      </c>
      <c r="K20" s="233">
        <f>IF('Site Description'!$B$34="","", IF('Data Entry'!K20&gt;0,'Data Entry'!K20,0))</f>
        <v>0</v>
      </c>
      <c r="L20" s="275">
        <f>SUM(B20:K20)/('Site Description'!$B$34/10000)</f>
        <v>2750</v>
      </c>
      <c r="N20" s="146" t="s">
        <v>49</v>
      </c>
      <c r="O20" s="247">
        <f t="shared" si="8"/>
        <v>0</v>
      </c>
      <c r="P20" s="154">
        <f t="shared" si="9"/>
        <v>13</v>
      </c>
      <c r="Q20" s="154">
        <f t="shared" si="10"/>
        <v>0</v>
      </c>
      <c r="R20" s="154">
        <f t="shared" si="11"/>
        <v>0</v>
      </c>
      <c r="S20" s="216">
        <f t="shared" si="12"/>
        <v>0</v>
      </c>
      <c r="T20" s="154">
        <f t="shared" si="13"/>
        <v>3.8333333333333335</v>
      </c>
      <c r="U20" s="154">
        <f t="shared" si="14"/>
        <v>0</v>
      </c>
      <c r="V20" s="154">
        <f t="shared" si="15"/>
        <v>0</v>
      </c>
      <c r="W20" s="154">
        <f t="shared" si="16"/>
        <v>0</v>
      </c>
      <c r="X20" s="155">
        <f t="shared" si="17"/>
        <v>0</v>
      </c>
      <c r="Y20" s="189">
        <f>SUM(O20:X20)/(AVERAGE('Site Description'!$B$34:$K$34)/10000)</f>
        <v>1402.7777777777776</v>
      </c>
    </row>
    <row r="21" spans="1:25" x14ac:dyDescent="0.2">
      <c r="A21" s="146" t="s">
        <v>76</v>
      </c>
      <c r="B21" s="221">
        <f>IF('Site Description'!$B$34="","", IF('Data Entry'!B21&gt;0,'Data Entry'!B21,0))</f>
        <v>0</v>
      </c>
      <c r="C21" s="230">
        <f>IF('Site Description'!$B$34="","", IF('Data Entry'!C21&gt;0,'Data Entry'!C21,0))</f>
        <v>0</v>
      </c>
      <c r="D21" s="230">
        <f>IF('Site Description'!$B$34="","", IF('Data Entry'!D21&gt;0,'Data Entry'!D21,0))</f>
        <v>0</v>
      </c>
      <c r="E21" s="230">
        <f>IF('Site Description'!$B$34="","", IF('Data Entry'!E21&gt;0,'Data Entry'!E21,0))</f>
        <v>0</v>
      </c>
      <c r="F21" s="236">
        <f>IF('Site Description'!$B$34="","", IF('Data Entry'!F21&gt;0,'Data Entry'!F21,0))</f>
        <v>0</v>
      </c>
      <c r="G21" s="230">
        <f>IF('Site Description'!$B$34="","", IF('Data Entry'!G21&gt;0,'Data Entry'!G21,0))</f>
        <v>0</v>
      </c>
      <c r="H21" s="230">
        <f>IF('Site Description'!$B$34="","", IF('Data Entry'!H21&gt;0,'Data Entry'!H21,0))</f>
        <v>0</v>
      </c>
      <c r="I21" s="230">
        <f>IF('Site Description'!$B$34="","", IF('Data Entry'!I21&gt;0,'Data Entry'!I21,0))</f>
        <v>0</v>
      </c>
      <c r="J21" s="231">
        <f>IF('Site Description'!$B$34="","", IF('Data Entry'!J21&gt;0,'Data Entry'!J21,0))</f>
        <v>0</v>
      </c>
      <c r="K21" s="232">
        <f>IF('Site Description'!$B$34="","", IF('Data Entry'!K21&gt;0,'Data Entry'!K21,0))</f>
        <v>0</v>
      </c>
      <c r="L21" s="275">
        <f>SUM(B21:K21)/('Site Description'!$B$34/10000)</f>
        <v>0</v>
      </c>
      <c r="N21" s="146" t="s">
        <v>76</v>
      </c>
      <c r="O21" s="247">
        <f t="shared" si="8"/>
        <v>0</v>
      </c>
      <c r="P21" s="154">
        <f t="shared" si="9"/>
        <v>0</v>
      </c>
      <c r="Q21" s="154">
        <f t="shared" si="10"/>
        <v>0</v>
      </c>
      <c r="R21" s="154">
        <f t="shared" si="11"/>
        <v>0</v>
      </c>
      <c r="S21" s="214">
        <f t="shared" si="12"/>
        <v>0</v>
      </c>
      <c r="T21" s="154">
        <f t="shared" si="13"/>
        <v>0</v>
      </c>
      <c r="U21" s="154">
        <f t="shared" si="14"/>
        <v>0</v>
      </c>
      <c r="V21" s="154">
        <f t="shared" si="15"/>
        <v>0</v>
      </c>
      <c r="W21" s="100">
        <f t="shared" si="16"/>
        <v>0</v>
      </c>
      <c r="X21" s="114">
        <f t="shared" si="17"/>
        <v>0</v>
      </c>
      <c r="Y21" s="189">
        <f>SUM(O21:X21)/(AVERAGE('Site Description'!$B$34:$K$34)/10000)</f>
        <v>0</v>
      </c>
    </row>
    <row r="22" spans="1:25" x14ac:dyDescent="0.2">
      <c r="A22" s="146" t="s">
        <v>33</v>
      </c>
      <c r="B22" s="221">
        <f>IF('Site Description'!$B$34="","", IF('Data Entry'!B22&gt;0,'Data Entry'!B22,0))</f>
        <v>0</v>
      </c>
      <c r="C22" s="230">
        <f>IF('Site Description'!$B$34="","", IF('Data Entry'!C22&gt;0,'Data Entry'!C22,0))</f>
        <v>0</v>
      </c>
      <c r="D22" s="230">
        <f>IF('Site Description'!$B$34="","", IF('Data Entry'!D22&gt;0,'Data Entry'!D22,0))</f>
        <v>0</v>
      </c>
      <c r="E22" s="230">
        <f>IF('Site Description'!$B$34="","", IF('Data Entry'!E22&gt;0,'Data Entry'!E22,0))</f>
        <v>0</v>
      </c>
      <c r="F22" s="236">
        <f>IF('Site Description'!$B$34="","", IF('Data Entry'!F22&gt;0,'Data Entry'!F22,0))</f>
        <v>0</v>
      </c>
      <c r="G22" s="230">
        <f>IF('Site Description'!$B$34="","", IF('Data Entry'!G22&gt;0,'Data Entry'!G22,0))</f>
        <v>0</v>
      </c>
      <c r="H22" s="230">
        <f>IF('Site Description'!$B$34="","", IF('Data Entry'!H22&gt;0,'Data Entry'!H22,0))</f>
        <v>0</v>
      </c>
      <c r="I22" s="230">
        <f>IF('Site Description'!$B$34="","", IF('Data Entry'!I22&gt;0,'Data Entry'!I22,0))</f>
        <v>0</v>
      </c>
      <c r="J22" s="231">
        <f>IF('Site Description'!$B$34="","", IF('Data Entry'!J22&gt;0,'Data Entry'!J22,0))</f>
        <v>0</v>
      </c>
      <c r="K22" s="232">
        <f>IF('Site Description'!$B$34="","", IF('Data Entry'!K22&gt;0,'Data Entry'!K22,0))</f>
        <v>0</v>
      </c>
      <c r="L22" s="275">
        <f>SUM(B22:K22)/('Site Description'!$B$34/10000)</f>
        <v>0</v>
      </c>
      <c r="N22" s="146" t="s">
        <v>33</v>
      </c>
      <c r="O22" s="247">
        <f t="shared" si="8"/>
        <v>0</v>
      </c>
      <c r="P22" s="154">
        <f t="shared" si="9"/>
        <v>0</v>
      </c>
      <c r="Q22" s="154">
        <f t="shared" si="10"/>
        <v>0</v>
      </c>
      <c r="R22" s="154">
        <f t="shared" si="11"/>
        <v>0</v>
      </c>
      <c r="S22" s="214">
        <f t="shared" si="12"/>
        <v>0</v>
      </c>
      <c r="T22" s="154">
        <f t="shared" si="13"/>
        <v>0</v>
      </c>
      <c r="U22" s="154">
        <f t="shared" si="14"/>
        <v>0</v>
      </c>
      <c r="V22" s="154">
        <f t="shared" si="15"/>
        <v>0</v>
      </c>
      <c r="W22" s="100">
        <f t="shared" si="16"/>
        <v>0</v>
      </c>
      <c r="X22" s="114">
        <f t="shared" si="17"/>
        <v>0</v>
      </c>
      <c r="Y22" s="189">
        <f>SUM(O22:X22)/(AVERAGE('Site Description'!$B$34:$K$34)/10000)</f>
        <v>0</v>
      </c>
    </row>
    <row r="23" spans="1:25" x14ac:dyDescent="0.2">
      <c r="A23" s="146" t="s">
        <v>111</v>
      </c>
      <c r="B23" s="221">
        <f>IF('Site Description'!$B$34="","", IF('Data Entry'!B23&gt;0,'Data Entry'!B23,0))</f>
        <v>0</v>
      </c>
      <c r="C23" s="230">
        <f>IF('Site Description'!$B$34="","", IF('Data Entry'!C23&gt;0,'Data Entry'!C23,0))</f>
        <v>0</v>
      </c>
      <c r="D23" s="230">
        <f>IF('Site Description'!$B$34="","", IF('Data Entry'!D23&gt;0,'Data Entry'!D23,0))</f>
        <v>0</v>
      </c>
      <c r="E23" s="230">
        <f>IF('Site Description'!$B$34="","", IF('Data Entry'!E23&gt;0,'Data Entry'!E23,0))</f>
        <v>0</v>
      </c>
      <c r="F23" s="237">
        <f>IF('Site Description'!$B$34="","", IF('Data Entry'!F23&gt;0,'Data Entry'!F23,0))</f>
        <v>0</v>
      </c>
      <c r="G23" s="230">
        <f>IF('Site Description'!$B$34="","", IF('Data Entry'!G23&gt;0,'Data Entry'!G23,0))</f>
        <v>0</v>
      </c>
      <c r="H23" s="230">
        <f>IF('Site Description'!$B$34="","", IF('Data Entry'!H23&gt;0,'Data Entry'!H23,0))</f>
        <v>0</v>
      </c>
      <c r="I23" s="230">
        <f>IF('Site Description'!$B$34="","", IF('Data Entry'!I23&gt;0,'Data Entry'!I23,0))</f>
        <v>0</v>
      </c>
      <c r="J23" s="230">
        <f>IF('Site Description'!$B$34="","", IF('Data Entry'!J23&gt;0,'Data Entry'!J23,0))</f>
        <v>0</v>
      </c>
      <c r="K23" s="233">
        <f>IF('Site Description'!$B$34="","", IF('Data Entry'!K23&gt;0,'Data Entry'!K23,0))</f>
        <v>0</v>
      </c>
      <c r="L23" s="275">
        <f>SUM(B23:K23)/('Site Description'!$B$34/10000)</f>
        <v>0</v>
      </c>
      <c r="N23" s="146" t="s">
        <v>111</v>
      </c>
      <c r="O23" s="247">
        <f t="shared" si="8"/>
        <v>0</v>
      </c>
      <c r="P23" s="154">
        <f t="shared" si="9"/>
        <v>0</v>
      </c>
      <c r="Q23" s="154">
        <f t="shared" si="10"/>
        <v>0</v>
      </c>
      <c r="R23" s="154">
        <f t="shared" si="11"/>
        <v>0</v>
      </c>
      <c r="S23" s="216">
        <f t="shared" si="12"/>
        <v>0</v>
      </c>
      <c r="T23" s="154">
        <f t="shared" si="13"/>
        <v>0</v>
      </c>
      <c r="U23" s="154">
        <f t="shared" si="14"/>
        <v>0</v>
      </c>
      <c r="V23" s="154">
        <f t="shared" si="15"/>
        <v>0</v>
      </c>
      <c r="W23" s="154">
        <f t="shared" si="16"/>
        <v>0</v>
      </c>
      <c r="X23" s="155">
        <f t="shared" si="17"/>
        <v>0</v>
      </c>
      <c r="Y23" s="189">
        <f>SUM(O23:X23)/(AVERAGE('Site Description'!$B$34:$K$34)/10000)</f>
        <v>0</v>
      </c>
    </row>
    <row r="24" spans="1:25" x14ac:dyDescent="0.2">
      <c r="A24" s="146" t="s">
        <v>50</v>
      </c>
      <c r="B24" s="221">
        <f>IF('Site Description'!$B$34="","", IF('Data Entry'!B24&gt;0,'Data Entry'!B24,0))</f>
        <v>0</v>
      </c>
      <c r="C24" s="230">
        <f>IF('Site Description'!$B$34="","", IF('Data Entry'!C24&gt;0,'Data Entry'!C24,0))</f>
        <v>0</v>
      </c>
      <c r="D24" s="230">
        <f>IF('Site Description'!$B$34="","", IF('Data Entry'!D24&gt;0,'Data Entry'!D24,0))</f>
        <v>0</v>
      </c>
      <c r="E24" s="231">
        <f>IF('Site Description'!$B$34="","", IF('Data Entry'!E24&gt;0,'Data Entry'!E24,0))</f>
        <v>0</v>
      </c>
      <c r="F24" s="236">
        <f>IF('Site Description'!$B$34="","", IF('Data Entry'!F24&gt;0,'Data Entry'!F24,0))</f>
        <v>0</v>
      </c>
      <c r="G24" s="230">
        <f>IF('Site Description'!$B$34="","", IF('Data Entry'!G24&gt;0,'Data Entry'!G24,0))</f>
        <v>0</v>
      </c>
      <c r="H24" s="230">
        <f>IF('Site Description'!$B$34="","", IF('Data Entry'!H24&gt;0,'Data Entry'!H24,0))</f>
        <v>0</v>
      </c>
      <c r="I24" s="231">
        <f>IF('Site Description'!$B$34="","", IF('Data Entry'!I24&gt;0,'Data Entry'!I24,0))</f>
        <v>0</v>
      </c>
      <c r="J24" s="231">
        <f>IF('Site Description'!$B$34="","", IF('Data Entry'!J24&gt;0,'Data Entry'!J24,0))</f>
        <v>0</v>
      </c>
      <c r="K24" s="232">
        <f>IF('Site Description'!$B$34="","", IF('Data Entry'!K24&gt;0,'Data Entry'!K24,0))</f>
        <v>0</v>
      </c>
      <c r="L24" s="275">
        <f>SUM(B24:K24)/('Site Description'!$B$34/10000)</f>
        <v>0</v>
      </c>
      <c r="N24" s="146" t="s">
        <v>50</v>
      </c>
      <c r="O24" s="247">
        <f t="shared" si="8"/>
        <v>0</v>
      </c>
      <c r="P24" s="154">
        <f t="shared" si="9"/>
        <v>0</v>
      </c>
      <c r="Q24" s="154">
        <f t="shared" si="10"/>
        <v>0</v>
      </c>
      <c r="R24" s="100">
        <f t="shared" si="11"/>
        <v>0</v>
      </c>
      <c r="S24" s="214">
        <f t="shared" si="12"/>
        <v>0</v>
      </c>
      <c r="T24" s="154">
        <f t="shared" si="13"/>
        <v>0</v>
      </c>
      <c r="U24" s="154">
        <f t="shared" si="14"/>
        <v>0</v>
      </c>
      <c r="V24" s="100">
        <f t="shared" si="15"/>
        <v>0</v>
      </c>
      <c r="W24" s="100">
        <f t="shared" si="16"/>
        <v>0</v>
      </c>
      <c r="X24" s="114">
        <f t="shared" si="17"/>
        <v>0</v>
      </c>
      <c r="Y24" s="189">
        <f>SUM(O24:X24)/(AVERAGE('Site Description'!$B$34:$K$34)/10000)</f>
        <v>0</v>
      </c>
    </row>
    <row r="25" spans="1:25" x14ac:dyDescent="0.2">
      <c r="A25" s="146" t="s">
        <v>31</v>
      </c>
      <c r="B25" s="221">
        <f>IF('Site Description'!$B$34="","", IF('Data Entry'!B25&gt;0,'Data Entry'!B25,0))</f>
        <v>0</v>
      </c>
      <c r="C25" s="230">
        <f>IF('Site Description'!$B$34="","", IF('Data Entry'!C25&gt;0,'Data Entry'!C25,0))</f>
        <v>0</v>
      </c>
      <c r="D25" s="230">
        <f>IF('Site Description'!$B$34="","", IF('Data Entry'!D25&gt;0,'Data Entry'!D25,0))</f>
        <v>0</v>
      </c>
      <c r="E25" s="230">
        <f>IF('Site Description'!$B$34="","", IF('Data Entry'!E25&gt;0,'Data Entry'!E25,0))</f>
        <v>0</v>
      </c>
      <c r="F25" s="237">
        <f>IF('Site Description'!$B$34="","", IF('Data Entry'!F25&gt;0,'Data Entry'!F25,0))</f>
        <v>0</v>
      </c>
      <c r="G25" s="230">
        <f>IF('Site Description'!$B$34="","", IF('Data Entry'!G25&gt;0,'Data Entry'!G25,0))</f>
        <v>0</v>
      </c>
      <c r="H25" s="230">
        <f>IF('Site Description'!$B$34="","", IF('Data Entry'!H25&gt;0,'Data Entry'!H25,0))</f>
        <v>0</v>
      </c>
      <c r="I25" s="230">
        <f>IF('Site Description'!$B$34="","", IF('Data Entry'!I25&gt;0,'Data Entry'!I25,0))</f>
        <v>0</v>
      </c>
      <c r="J25" s="230">
        <f>IF('Site Description'!$B$34="","", IF('Data Entry'!J25&gt;0,'Data Entry'!J25,0))</f>
        <v>0</v>
      </c>
      <c r="K25" s="233">
        <f>IF('Site Description'!$B$34="","", IF('Data Entry'!K25&gt;0,'Data Entry'!K25,0))</f>
        <v>0</v>
      </c>
      <c r="L25" s="275">
        <f>SUM(B25:K25)/('Site Description'!$B$34/10000)</f>
        <v>0</v>
      </c>
      <c r="N25" s="146" t="s">
        <v>31</v>
      </c>
      <c r="O25" s="247">
        <f t="shared" si="8"/>
        <v>0</v>
      </c>
      <c r="P25" s="154">
        <f t="shared" si="9"/>
        <v>0</v>
      </c>
      <c r="Q25" s="154">
        <f t="shared" si="10"/>
        <v>0</v>
      </c>
      <c r="R25" s="154">
        <f t="shared" si="11"/>
        <v>0</v>
      </c>
      <c r="S25" s="216">
        <f t="shared" si="12"/>
        <v>0</v>
      </c>
      <c r="T25" s="154">
        <f t="shared" si="13"/>
        <v>0</v>
      </c>
      <c r="U25" s="154">
        <f t="shared" si="14"/>
        <v>0</v>
      </c>
      <c r="V25" s="154">
        <f t="shared" si="15"/>
        <v>0</v>
      </c>
      <c r="W25" s="154">
        <f t="shared" si="16"/>
        <v>0</v>
      </c>
      <c r="X25" s="155">
        <f t="shared" si="17"/>
        <v>0</v>
      </c>
      <c r="Y25" s="189">
        <f>SUM(O25:X25)/(AVERAGE('Site Description'!$B$34:$K$34)/10000)</f>
        <v>0</v>
      </c>
    </row>
    <row r="26" spans="1:25" x14ac:dyDescent="0.2">
      <c r="A26" s="146" t="s">
        <v>106</v>
      </c>
      <c r="B26" s="221">
        <f>IF('Site Description'!$B$34="","", IF('Data Entry'!B26&gt;0,'Data Entry'!B26,0))</f>
        <v>0</v>
      </c>
      <c r="C26" s="230">
        <f>IF('Site Description'!$B$34="","", IF('Data Entry'!C26&gt;0,'Data Entry'!C26,0))</f>
        <v>0</v>
      </c>
      <c r="D26" s="230">
        <f>IF('Site Description'!$B$34="","", IF('Data Entry'!D26&gt;0,'Data Entry'!D26,0))</f>
        <v>0</v>
      </c>
      <c r="E26" s="230">
        <f>IF('Site Description'!$B$34="","", IF('Data Entry'!E26&gt;0,'Data Entry'!E26,0))</f>
        <v>0</v>
      </c>
      <c r="F26" s="236">
        <f>IF('Site Description'!$B$34="","", IF('Data Entry'!F26&gt;0,'Data Entry'!F26,0))</f>
        <v>0</v>
      </c>
      <c r="G26" s="230">
        <f>IF('Site Description'!$B$34="","", IF('Data Entry'!G26&gt;0,'Data Entry'!G26,0))</f>
        <v>0</v>
      </c>
      <c r="H26" s="230">
        <f>IF('Site Description'!$B$34="","", IF('Data Entry'!H26&gt;0,'Data Entry'!H26,0))</f>
        <v>0</v>
      </c>
      <c r="I26" s="230">
        <f>IF('Site Description'!$B$34="","", IF('Data Entry'!I26&gt;0,'Data Entry'!I26,0))</f>
        <v>0</v>
      </c>
      <c r="J26" s="231">
        <f>IF('Site Description'!$B$34="","", IF('Data Entry'!J26&gt;0,'Data Entry'!J26,0))</f>
        <v>0</v>
      </c>
      <c r="K26" s="232">
        <f>IF('Site Description'!$B$34="","", IF('Data Entry'!K26&gt;0,'Data Entry'!K26,0))</f>
        <v>0</v>
      </c>
      <c r="L26" s="275">
        <f>SUM(B26:K26)/('Site Description'!$B$34/10000)</f>
        <v>0</v>
      </c>
      <c r="N26" s="146" t="s">
        <v>106</v>
      </c>
      <c r="O26" s="247">
        <f t="shared" si="8"/>
        <v>0</v>
      </c>
      <c r="P26" s="154">
        <f t="shared" si="9"/>
        <v>0</v>
      </c>
      <c r="Q26" s="154">
        <f t="shared" si="10"/>
        <v>0</v>
      </c>
      <c r="R26" s="154">
        <f t="shared" si="11"/>
        <v>0</v>
      </c>
      <c r="S26" s="214">
        <f t="shared" si="12"/>
        <v>0</v>
      </c>
      <c r="T26" s="154">
        <f t="shared" si="13"/>
        <v>0</v>
      </c>
      <c r="U26" s="154">
        <f t="shared" si="14"/>
        <v>0</v>
      </c>
      <c r="V26" s="154">
        <f t="shared" si="15"/>
        <v>0</v>
      </c>
      <c r="W26" s="100">
        <f t="shared" si="16"/>
        <v>0</v>
      </c>
      <c r="X26" s="114">
        <f t="shared" si="17"/>
        <v>0</v>
      </c>
      <c r="Y26" s="189">
        <f>SUM(O26:X26)/(AVERAGE('Site Description'!$B$34:$K$34)/10000)</f>
        <v>0</v>
      </c>
    </row>
    <row r="27" spans="1:25" x14ac:dyDescent="0.2">
      <c r="A27" s="146" t="s">
        <v>51</v>
      </c>
      <c r="B27" s="221">
        <f>IF('Site Description'!$B$34="","", IF('Data Entry'!B27&gt;0,'Data Entry'!B27,0))</f>
        <v>0</v>
      </c>
      <c r="C27" s="230">
        <f>IF('Site Description'!$B$34="","", IF('Data Entry'!C27&gt;0,'Data Entry'!C27,0))</f>
        <v>0</v>
      </c>
      <c r="D27" s="230">
        <f>IF('Site Description'!$B$34="","", IF('Data Entry'!D27&gt;0,'Data Entry'!D27,0))</f>
        <v>0</v>
      </c>
      <c r="E27" s="230">
        <f>IF('Site Description'!$B$34="","", IF('Data Entry'!E27&gt;0,'Data Entry'!E27,0))</f>
        <v>0</v>
      </c>
      <c r="F27" s="236">
        <f>IF('Site Description'!$B$34="","", IF('Data Entry'!F27&gt;0,'Data Entry'!F27,0))</f>
        <v>0</v>
      </c>
      <c r="G27" s="230">
        <f>IF('Site Description'!$B$34="","", IF('Data Entry'!G27&gt;0,'Data Entry'!G27,0))</f>
        <v>0</v>
      </c>
      <c r="H27" s="230">
        <f>IF('Site Description'!$B$34="","", IF('Data Entry'!H27&gt;0,'Data Entry'!H27,0))</f>
        <v>0</v>
      </c>
      <c r="I27" s="230">
        <f>IF('Site Description'!$B$34="","", IF('Data Entry'!I27&gt;0,'Data Entry'!I27,0))</f>
        <v>0</v>
      </c>
      <c r="J27" s="231">
        <f>IF('Site Description'!$B$34="","", IF('Data Entry'!J27&gt;0,'Data Entry'!J27,0))</f>
        <v>0</v>
      </c>
      <c r="K27" s="232">
        <f>IF('Site Description'!$B$34="","", IF('Data Entry'!K27&gt;0,'Data Entry'!K27,0))</f>
        <v>0</v>
      </c>
      <c r="L27" s="275">
        <f>SUM(B27:K27)/('Site Description'!$B$34/10000)</f>
        <v>0</v>
      </c>
      <c r="N27" s="146" t="s">
        <v>51</v>
      </c>
      <c r="O27" s="247">
        <f t="shared" si="8"/>
        <v>0</v>
      </c>
      <c r="P27" s="154">
        <f t="shared" si="9"/>
        <v>0</v>
      </c>
      <c r="Q27" s="154">
        <f t="shared" si="10"/>
        <v>0</v>
      </c>
      <c r="R27" s="154">
        <f t="shared" si="11"/>
        <v>0</v>
      </c>
      <c r="S27" s="214">
        <f t="shared" si="12"/>
        <v>0</v>
      </c>
      <c r="T27" s="154">
        <f t="shared" si="13"/>
        <v>0</v>
      </c>
      <c r="U27" s="154">
        <f t="shared" si="14"/>
        <v>0</v>
      </c>
      <c r="V27" s="154">
        <f t="shared" si="15"/>
        <v>0</v>
      </c>
      <c r="W27" s="100">
        <f t="shared" si="16"/>
        <v>0</v>
      </c>
      <c r="X27" s="114">
        <f t="shared" si="17"/>
        <v>0</v>
      </c>
      <c r="Y27" s="189">
        <f>SUM(O27:X27)/(AVERAGE('Site Description'!$B$34:$K$34)/10000)</f>
        <v>0</v>
      </c>
    </row>
    <row r="28" spans="1:25" x14ac:dyDescent="0.2">
      <c r="A28" s="146" t="s">
        <v>52</v>
      </c>
      <c r="B28" s="221">
        <f>IF('Site Description'!$B$34="","", IF('Data Entry'!B28&gt;0,'Data Entry'!B28,0))</f>
        <v>0</v>
      </c>
      <c r="C28" s="230">
        <f>IF('Site Description'!$B$34="","", IF('Data Entry'!C28&gt;0,'Data Entry'!C28,0))</f>
        <v>0</v>
      </c>
      <c r="D28" s="230">
        <f>IF('Site Description'!$B$34="","", IF('Data Entry'!D28&gt;0,'Data Entry'!D28,0))</f>
        <v>0</v>
      </c>
      <c r="E28" s="230">
        <f>IF('Site Description'!$B$34="","", IF('Data Entry'!E29&gt;0,'Data Entry'!E29,0))</f>
        <v>0</v>
      </c>
      <c r="F28" s="236">
        <f>IF('Site Description'!$B$34="","", IF('Data Entry'!F28&gt;0,'Data Entry'!F28,0))</f>
        <v>0</v>
      </c>
      <c r="G28" s="230">
        <f>IF('Site Description'!$B$34="","", IF('Data Entry'!G28&gt;0,'Data Entry'!G28,0))</f>
        <v>0</v>
      </c>
      <c r="H28" s="230">
        <f>IF('Site Description'!$B$34="","", IF('Data Entry'!H28&gt;0,'Data Entry'!H28,0))</f>
        <v>0</v>
      </c>
      <c r="I28" s="230">
        <f>IF('Site Description'!$B$34="","", IF('Data Entry'!I29&gt;0,'Data Entry'!I29,0))</f>
        <v>0</v>
      </c>
      <c r="J28" s="231">
        <f>IF('Site Description'!$B$34="","", IF('Data Entry'!J28&gt;0,'Data Entry'!J28,0))</f>
        <v>0</v>
      </c>
      <c r="K28" s="232">
        <f>IF('Site Description'!$B$34="","", IF('Data Entry'!K28&gt;0,'Data Entry'!K28,0))</f>
        <v>0</v>
      </c>
      <c r="L28" s="275">
        <f>SUM(B28:K28)/('Site Description'!$B$34/10000)</f>
        <v>0</v>
      </c>
      <c r="M28" s="174"/>
      <c r="N28" s="146" t="s">
        <v>52</v>
      </c>
      <c r="O28" s="247">
        <f t="shared" si="8"/>
        <v>0</v>
      </c>
      <c r="P28" s="154">
        <f t="shared" si="9"/>
        <v>0</v>
      </c>
      <c r="Q28" s="154">
        <f t="shared" si="10"/>
        <v>0</v>
      </c>
      <c r="R28" s="154">
        <f t="shared" si="11"/>
        <v>0</v>
      </c>
      <c r="S28" s="214">
        <f t="shared" si="12"/>
        <v>0</v>
      </c>
      <c r="T28" s="154">
        <f t="shared" si="13"/>
        <v>0</v>
      </c>
      <c r="U28" s="154">
        <f t="shared" si="14"/>
        <v>0</v>
      </c>
      <c r="V28" s="154">
        <f t="shared" si="15"/>
        <v>0</v>
      </c>
      <c r="W28" s="100">
        <f t="shared" si="16"/>
        <v>0</v>
      </c>
      <c r="X28" s="114">
        <f t="shared" si="17"/>
        <v>0</v>
      </c>
      <c r="Y28" s="189">
        <f>SUM(O28:X28)/(AVERAGE('Site Description'!$B$34:$K$34)/10000)</f>
        <v>0</v>
      </c>
    </row>
    <row r="29" spans="1:25" ht="16" thickBot="1" x14ac:dyDescent="0.25">
      <c r="A29" s="146" t="s">
        <v>53</v>
      </c>
      <c r="B29" s="238">
        <f>IF('Site Description'!$B$34="","", IF('Data Entry'!B29&gt;0,'Data Entry'!B29,0))</f>
        <v>0</v>
      </c>
      <c r="C29" s="239">
        <f>IF('Site Description'!$B$34="","", IF('Data Entry'!C29&gt;0,'Data Entry'!C29,0))</f>
        <v>0</v>
      </c>
      <c r="D29" s="239">
        <f>IF('Site Description'!$B$34="","", IF('Data Entry'!D29&gt;0,'Data Entry'!D29,0))</f>
        <v>0</v>
      </c>
      <c r="E29" s="241">
        <f>IF('Site Description'!$B$34="","", IF('Data Entry'!E29&gt;0,'Data Entry'!E29,0))</f>
        <v>0</v>
      </c>
      <c r="F29" s="240">
        <f>IF('Site Description'!$B$34="","", IF('Data Entry'!F29&gt;0,'Data Entry'!F29,0))</f>
        <v>0</v>
      </c>
      <c r="G29" s="239">
        <f>IF('Site Description'!$B$34="","", IF('Data Entry'!G29&gt;0,'Data Entry'!G29,0))</f>
        <v>0</v>
      </c>
      <c r="H29" s="239">
        <f>IF('Site Description'!$B$34="","", IF('Data Entry'!H29&gt;0,'Data Entry'!H29,0))</f>
        <v>0</v>
      </c>
      <c r="I29" s="241">
        <f>IF('Site Description'!$B$34="","", IF('Data Entry'!I29&gt;0,'Data Entry'!I29,0))</f>
        <v>0</v>
      </c>
      <c r="J29" s="241">
        <f>IF('Site Description'!$B$34="","", IF('Data Entry'!J29&gt;0,'Data Entry'!J29,0))</f>
        <v>0</v>
      </c>
      <c r="K29" s="242">
        <f>IF('Site Description'!$B$34="","", IF('Data Entry'!K29&gt;0,'Data Entry'!K29,0))</f>
        <v>0</v>
      </c>
      <c r="L29" s="275">
        <f>SUM(B29:K29)/('Site Description'!$B$34/10000)</f>
        <v>0</v>
      </c>
      <c r="N29" s="146" t="s">
        <v>53</v>
      </c>
      <c r="O29" s="257">
        <f t="shared" si="8"/>
        <v>0</v>
      </c>
      <c r="P29" s="160">
        <f t="shared" si="9"/>
        <v>0</v>
      </c>
      <c r="Q29" s="160">
        <f t="shared" si="10"/>
        <v>0</v>
      </c>
      <c r="R29" s="115">
        <f t="shared" si="11"/>
        <v>0</v>
      </c>
      <c r="S29" s="215">
        <f t="shared" si="12"/>
        <v>0</v>
      </c>
      <c r="T29" s="160">
        <f t="shared" si="13"/>
        <v>0</v>
      </c>
      <c r="U29" s="160">
        <f t="shared" si="14"/>
        <v>0</v>
      </c>
      <c r="V29" s="115">
        <f t="shared" si="15"/>
        <v>0</v>
      </c>
      <c r="W29" s="115">
        <f t="shared" si="16"/>
        <v>0</v>
      </c>
      <c r="X29" s="116">
        <f t="shared" si="17"/>
        <v>0</v>
      </c>
      <c r="Y29" s="189">
        <f>SUM(O29:X29)/(AVERAGE('Site Description'!$B$34:$K$34)/10000)</f>
        <v>0</v>
      </c>
    </row>
    <row r="30" spans="1:25" ht="16" thickBot="1" x14ac:dyDescent="0.25">
      <c r="A30" s="211" t="s">
        <v>123</v>
      </c>
      <c r="B30" s="276">
        <f>IFERROR(SUM(B4:B29)/('Site Description'!$B$34/10000),"")</f>
        <v>0</v>
      </c>
      <c r="C30" s="277">
        <f>IFERROR(SUM(C4:C29)/('Site Description'!$B$34/10000),"")</f>
        <v>1750</v>
      </c>
      <c r="D30" s="276">
        <f>IFERROR(SUM(D4:D29)/('Site Description'!$B$34/10000),"")</f>
        <v>0</v>
      </c>
      <c r="E30" s="276">
        <f>IFERROR(SUM(E4:E29)/('Site Description'!$B$34/10000),"")</f>
        <v>0</v>
      </c>
      <c r="F30" s="278">
        <f>IFERROR(SUM(F4:F29)/('Site Description'!$B$34/10000),"")</f>
        <v>0</v>
      </c>
      <c r="G30" s="276">
        <f>IFERROR(SUM(G4:G29)/('Site Description'!$B$34/10000),"")</f>
        <v>1000</v>
      </c>
      <c r="H30" s="276">
        <f>IFERROR(SUM(H4:H29)/('Site Description'!$B$34/10000),"")</f>
        <v>0</v>
      </c>
      <c r="I30" s="276">
        <f>IFERROR(SUM(I4:I29)/('Site Description'!$B$34/10000),"")</f>
        <v>0</v>
      </c>
      <c r="J30" s="276">
        <f>IFERROR(SUM(J4:J29)/('Site Description'!$B$34/10000),"")</f>
        <v>0</v>
      </c>
      <c r="K30" s="279">
        <f>IFERROR(SUM(K4:K29)/('Site Description'!$B$34/10000),"")</f>
        <v>0</v>
      </c>
      <c r="L30" s="280">
        <f>IF(SUM(B30:K30)&gt;0,SUM(B30:K30),"")</f>
        <v>2750</v>
      </c>
      <c r="M30" s="169"/>
      <c r="N30" s="211" t="s">
        <v>123</v>
      </c>
      <c r="O30" s="200">
        <f>AVERAGE(B30,B61,B92,B123,B154,B185,B216,B247,B278,B309)</f>
        <v>0</v>
      </c>
      <c r="P30" s="201">
        <f>AVERAGE(C30,C61,C92,C123,C154,C185,C216,C247,C278,C309)</f>
        <v>1083.3333333333333</v>
      </c>
      <c r="Q30" s="200">
        <f>AVERAGE(D30,D61,D92,D123,D154,D185,D216,D247,D278,D309)</f>
        <v>0</v>
      </c>
      <c r="R30" s="200">
        <f>AVERAGE(E30,E61,E92,E123,E154,E185,E216,E247,E278,E309)</f>
        <v>0</v>
      </c>
      <c r="S30" s="202">
        <f>AVERAGE(F30,F61,F92,F123,F154,F185,F216,F247,F278,F309)</f>
        <v>0</v>
      </c>
      <c r="T30" s="200">
        <f t="shared" ref="T30:X30" si="18">AVERAGE(G30,G61,G92,G123,G154,G185,G216,G247,G278,G309)</f>
        <v>333.33333333333331</v>
      </c>
      <c r="U30" s="200">
        <f t="shared" si="18"/>
        <v>0</v>
      </c>
      <c r="V30" s="200">
        <f t="shared" si="18"/>
        <v>0</v>
      </c>
      <c r="W30" s="200">
        <f t="shared" si="18"/>
        <v>0</v>
      </c>
      <c r="X30" s="203">
        <f t="shared" si="18"/>
        <v>0</v>
      </c>
      <c r="Y30" s="204">
        <f>SUM(Y4:Y29)</f>
        <v>1416.6666666666665</v>
      </c>
    </row>
    <row r="31" spans="1:25" ht="16" thickBot="1" x14ac:dyDescent="0.25">
      <c r="M31" s="174"/>
    </row>
    <row r="32" spans="1:25" ht="17" thickBot="1" x14ac:dyDescent="0.25">
      <c r="A32" s="448" t="s">
        <v>55</v>
      </c>
      <c r="B32" s="449"/>
      <c r="C32" s="450"/>
      <c r="D32" s="450"/>
      <c r="E32" s="450"/>
      <c r="F32" s="450"/>
      <c r="G32" s="450"/>
      <c r="H32" s="450"/>
      <c r="I32" s="450"/>
      <c r="J32" s="450"/>
      <c r="K32" s="451"/>
      <c r="L32" s="168"/>
      <c r="M32" s="174"/>
      <c r="N32" s="461" t="s">
        <v>116</v>
      </c>
      <c r="O32" s="462"/>
      <c r="P32" s="462"/>
      <c r="Q32" s="462"/>
      <c r="R32" s="462"/>
      <c r="S32" s="462"/>
      <c r="T32" s="462"/>
      <c r="U32" s="462"/>
      <c r="V32" s="462"/>
      <c r="W32" s="462"/>
      <c r="X32" s="463"/>
      <c r="Y32" s="168"/>
    </row>
    <row r="33" spans="1:25" x14ac:dyDescent="0.2">
      <c r="A33" s="171"/>
      <c r="B33" s="172" t="s">
        <v>107</v>
      </c>
      <c r="C33" s="464" t="s">
        <v>23</v>
      </c>
      <c r="D33" s="465"/>
      <c r="E33" s="465"/>
      <c r="F33" s="466"/>
      <c r="G33" s="458" t="s">
        <v>24</v>
      </c>
      <c r="H33" s="459"/>
      <c r="I33" s="459"/>
      <c r="J33" s="459"/>
      <c r="K33" s="460"/>
      <c r="L33" s="173" t="s">
        <v>110</v>
      </c>
      <c r="N33" s="175"/>
      <c r="O33" s="176" t="s">
        <v>36</v>
      </c>
      <c r="P33" s="464" t="s">
        <v>23</v>
      </c>
      <c r="Q33" s="465"/>
      <c r="R33" s="465"/>
      <c r="S33" s="466"/>
      <c r="T33" s="458" t="s">
        <v>24</v>
      </c>
      <c r="U33" s="459"/>
      <c r="V33" s="459"/>
      <c r="W33" s="459"/>
      <c r="X33" s="460"/>
      <c r="Y33" s="173" t="s">
        <v>110</v>
      </c>
    </row>
    <row r="34" spans="1:25" x14ac:dyDescent="0.2">
      <c r="A34" s="177" t="s">
        <v>54</v>
      </c>
      <c r="B34" s="172" t="s">
        <v>108</v>
      </c>
      <c r="C34" s="172" t="s">
        <v>38</v>
      </c>
      <c r="D34" s="172" t="s">
        <v>39</v>
      </c>
      <c r="E34" s="172" t="s">
        <v>40</v>
      </c>
      <c r="F34" s="172" t="s">
        <v>41</v>
      </c>
      <c r="G34" s="172" t="s">
        <v>38</v>
      </c>
      <c r="H34" s="172" t="s">
        <v>39</v>
      </c>
      <c r="I34" s="172" t="s">
        <v>40</v>
      </c>
      <c r="J34" s="172" t="s">
        <v>41</v>
      </c>
      <c r="K34" s="178" t="s">
        <v>65</v>
      </c>
      <c r="L34" s="179" t="s">
        <v>124</v>
      </c>
      <c r="N34" s="180" t="s">
        <v>54</v>
      </c>
      <c r="O34" s="181" t="s">
        <v>37</v>
      </c>
      <c r="P34" s="182" t="s">
        <v>38</v>
      </c>
      <c r="Q34" s="182" t="s">
        <v>39</v>
      </c>
      <c r="R34" s="182" t="s">
        <v>40</v>
      </c>
      <c r="S34" s="182" t="s">
        <v>41</v>
      </c>
      <c r="T34" s="182" t="s">
        <v>38</v>
      </c>
      <c r="U34" s="182" t="s">
        <v>39</v>
      </c>
      <c r="V34" s="182" t="s">
        <v>40</v>
      </c>
      <c r="W34" s="182" t="s">
        <v>41</v>
      </c>
      <c r="X34" s="183" t="s">
        <v>65</v>
      </c>
      <c r="Y34" s="179" t="s">
        <v>124</v>
      </c>
    </row>
    <row r="35" spans="1:25" x14ac:dyDescent="0.2">
      <c r="A35" s="184" t="s">
        <v>42</v>
      </c>
      <c r="B35" s="217">
        <f>IF('Site Description'!$C$34="","", IF('Data Entry'!B35&gt;0,'Data Entry'!B35,0))</f>
        <v>0</v>
      </c>
      <c r="C35" s="218">
        <f>IF('Site Description'!$C$34="","", IF('Data Entry'!C35&gt;0,'Data Entry'!C35,0))</f>
        <v>0</v>
      </c>
      <c r="D35" s="218">
        <f>IF('Site Description'!$C$34="","", IF('Data Entry'!D35&gt;0,'Data Entry'!D35,0))</f>
        <v>0</v>
      </c>
      <c r="E35" s="218">
        <f>IF('Site Description'!$C$34="","", IF('Data Entry'!E35&gt;0,'Data Entry'!E35,0))</f>
        <v>0</v>
      </c>
      <c r="F35" s="219">
        <f>IF('Site Description'!$C$34="","", IF('Data Entry'!F35&gt;0,'Data Entry'!F35,0))</f>
        <v>0</v>
      </c>
      <c r="G35" s="218">
        <f>IF('Site Description'!$C$34="","", IF('Data Entry'!G35&gt;0,'Data Entry'!G35,0))</f>
        <v>0</v>
      </c>
      <c r="H35" s="218">
        <f>IF('Site Description'!$C$34="","", IF('Data Entry'!H35&gt;0,'Data Entry'!H35,0))</f>
        <v>0</v>
      </c>
      <c r="I35" s="218">
        <f>IF('Site Description'!$C$34="","", IF('Data Entry'!I35&gt;0,'Data Entry'!I35,0))</f>
        <v>0</v>
      </c>
      <c r="J35" s="218">
        <f>IF('Site Description'!$C$34="","", IF('Data Entry'!J35&gt;0,'Data Entry'!J35,0))</f>
        <v>0</v>
      </c>
      <c r="K35" s="220">
        <f>IF('Site Description'!$C$34="","", IF('Data Entry'!K35&gt;0,'Data Entry'!K35,0))</f>
        <v>0</v>
      </c>
      <c r="L35" s="275">
        <f>SUM(B35:K35)/('Site Description'!$C$34/10000)</f>
        <v>0</v>
      </c>
      <c r="N35" s="184" t="s">
        <v>42</v>
      </c>
      <c r="O35" s="243">
        <f t="shared" ref="O35" si="19">IFERROR(STDEV(B4,B35,B66,B97,B128,B159,B190,B221,B252,B283),0)</f>
        <v>0</v>
      </c>
      <c r="P35" s="244">
        <f t="shared" ref="P35" si="20">IFERROR(STDEV(C4,C35,C66,C97,C128,C159,C190,C221,C252,C283),0)</f>
        <v>0</v>
      </c>
      <c r="Q35" s="244">
        <f t="shared" ref="Q35" si="21">IFERROR(STDEV(D4,D35,D66,D97,D128,D159,D190,D221,D252,D283),0)</f>
        <v>0</v>
      </c>
      <c r="R35" s="244">
        <f t="shared" ref="R35" si="22">IFERROR(STDEV(E4,E35,E66,E97,E128,E159,E190,E221,E252,E283),0)</f>
        <v>0</v>
      </c>
      <c r="S35" s="245">
        <f t="shared" ref="S35" si="23">IFERROR(STDEV(F4,F35,F66,F97,F128,F159,F190,F221,F252,F283),0)</f>
        <v>0</v>
      </c>
      <c r="T35" s="244">
        <f t="shared" ref="T35" si="24">IFERROR(STDEV(G4,G35,G66,G97,G128,G159,G190,G221,G252,G283),0)</f>
        <v>0</v>
      </c>
      <c r="U35" s="244">
        <f t="shared" ref="U35" si="25">IFERROR(STDEV(H4,H35,H66,H97,H128,H159,H190,H221,H252,H283),0)</f>
        <v>0</v>
      </c>
      <c r="V35" s="244">
        <f t="shared" ref="V35" si="26">IFERROR(STDEV(I4,I35,I66,I97,I128,I159,I190,I221,I252,I283),0)</f>
        <v>0</v>
      </c>
      <c r="W35" s="244">
        <f t="shared" ref="W35" si="27">IFERROR(STDEV(J4,J35,J66,J97,J128,J159,J190,J221,J252,J283),0)</f>
        <v>0</v>
      </c>
      <c r="X35" s="246">
        <f t="shared" ref="X35" si="28">IFERROR(STDEV(K4,K35,K66,K97,K128,K159,K190,K221,K252,K283),0)</f>
        <v>0</v>
      </c>
      <c r="Y35" s="189">
        <f>(SQRT(POWER(O35,2)+POWER(P35,2)+POWER(Q35,2)+POWER(R35,2)+POWER(S35,2)+POWER(T35,2)+POWER(U35,2)+POWER(V35,2)+POWER(W35,2)+POWER(X35,2)))/AVERAGE('Site Description'!$B$34:$K$34)</f>
        <v>0</v>
      </c>
    </row>
    <row r="36" spans="1:25" x14ac:dyDescent="0.2">
      <c r="A36" s="184" t="s">
        <v>105</v>
      </c>
      <c r="B36" s="221">
        <f>IF('Site Description'!$C$34="","", IF('Data Entry'!B36&gt;0,'Data Entry'!B36,0))</f>
        <v>0</v>
      </c>
      <c r="C36" s="218">
        <f>IF('Site Description'!$C$34="","", IF('Data Entry'!C36&gt;0,'Data Entry'!C36,0))</f>
        <v>0</v>
      </c>
      <c r="D36" s="218">
        <f>IF('Site Description'!$C$34="","", IF('Data Entry'!D36&gt;0,'Data Entry'!D36,0))</f>
        <v>0</v>
      </c>
      <c r="E36" s="218">
        <f>IF('Site Description'!$C$34="","", IF('Data Entry'!E36&gt;0,'Data Entry'!E36,0))</f>
        <v>0</v>
      </c>
      <c r="F36" s="222">
        <f>IF('Site Description'!$C$34="","", IF('Data Entry'!F36&gt;0,'Data Entry'!F36,0))</f>
        <v>0</v>
      </c>
      <c r="G36" s="218">
        <f>IF('Site Description'!$C$34="","", IF('Data Entry'!G36&gt;0,'Data Entry'!G36,0))</f>
        <v>0</v>
      </c>
      <c r="H36" s="218">
        <f>IF('Site Description'!$C$34="","", IF('Data Entry'!H36&gt;0,'Data Entry'!H36,0))</f>
        <v>0</v>
      </c>
      <c r="I36" s="218">
        <f>IF('Site Description'!$C$34="","", IF('Data Entry'!I36&gt;0,'Data Entry'!I36,0))</f>
        <v>0</v>
      </c>
      <c r="J36" s="223">
        <f>IF('Site Description'!$C$34="","", IF('Data Entry'!J36&gt;0,'Data Entry'!J36,0))</f>
        <v>0</v>
      </c>
      <c r="K36" s="224">
        <f>IF('Site Description'!$C$34="","", IF('Data Entry'!K36&gt;0,'Data Entry'!K36,0))</f>
        <v>0</v>
      </c>
      <c r="L36" s="275">
        <f>SUM(B36:K36)/('Site Description'!$C$34/10000)</f>
        <v>0</v>
      </c>
      <c r="N36" s="184" t="s">
        <v>105</v>
      </c>
      <c r="O36" s="247">
        <f t="shared" ref="O36:O60" si="29">IFERROR(STDEV(B5,B36,B67,B98,B129,B160,B191,B222,B253,B284),0)</f>
        <v>0</v>
      </c>
      <c r="P36" s="244">
        <f t="shared" ref="P36:P60" si="30">IFERROR(STDEV(C5,C36,C67,C98,C129,C160,C191,C222,C253,C284),0)</f>
        <v>0</v>
      </c>
      <c r="Q36" s="244">
        <f t="shared" ref="Q36:Q60" si="31">IFERROR(STDEV(D5,D36,D67,D98,D129,D160,D191,D222,D253,D284),0)</f>
        <v>0</v>
      </c>
      <c r="R36" s="244">
        <f t="shared" ref="R36:R60" si="32">IFERROR(STDEV(E5,E36,E67,E98,E129,E160,E191,E222,E253,E284),0)</f>
        <v>0</v>
      </c>
      <c r="S36" s="248">
        <f t="shared" ref="S36:S60" si="33">IFERROR(STDEV(F5,F36,F67,F98,F129,F160,F191,F222,F253,F284),0)</f>
        <v>0</v>
      </c>
      <c r="T36" s="244">
        <f t="shared" ref="T36:T60" si="34">IFERROR(STDEV(G5,G36,G67,G98,G129,G160,G191,G222,G253,G284),0)</f>
        <v>0</v>
      </c>
      <c r="U36" s="244">
        <f t="shared" ref="U36:U60" si="35">IFERROR(STDEV(H5,H36,H67,H98,H129,H160,H191,H222,H253,H284),0)</f>
        <v>0</v>
      </c>
      <c r="V36" s="244">
        <f t="shared" ref="V36:V60" si="36">IFERROR(STDEV(I5,I36,I67,I98,I129,I160,I191,I222,I253,I284),0)</f>
        <v>0</v>
      </c>
      <c r="W36" s="249">
        <f t="shared" ref="W36:W60" si="37">IFERROR(STDEV(J5,J36,J67,J98,J129,J160,J191,J222,J253,J284),0)</f>
        <v>0</v>
      </c>
      <c r="X36" s="250">
        <f t="shared" ref="X36:X60" si="38">IFERROR(STDEV(K5,K36,K67,K98,K129,K160,K191,K222,K253,K284),0)</f>
        <v>0</v>
      </c>
      <c r="Y36" s="189">
        <f>(SQRT(POWER(O36,2)+POWER(P36,2)+POWER(Q36,2)+POWER(R36,2)+POWER(S36,2)+POWER(T36,2)+POWER(U36,2)+POWER(V36,2)+POWER(W36,2)+POWER(X36,2)))/AVERAGE('Site Description'!$B$34:$K$34)</f>
        <v>0</v>
      </c>
    </row>
    <row r="37" spans="1:25" x14ac:dyDescent="0.2">
      <c r="A37" s="184" t="s">
        <v>43</v>
      </c>
      <c r="B37" s="221">
        <f>IF('Site Description'!$C$34="","", IF('Data Entry'!B37&gt;0,'Data Entry'!B37,0))</f>
        <v>0</v>
      </c>
      <c r="C37" s="218">
        <f>IF('Site Description'!$C$34="","", IF('Data Entry'!C37&gt;0,'Data Entry'!C37,0))</f>
        <v>0</v>
      </c>
      <c r="D37" s="218">
        <f>IF('Site Description'!$C$34="","", IF('Data Entry'!D37&gt;0,'Data Entry'!D37,0))</f>
        <v>0</v>
      </c>
      <c r="E37" s="218">
        <f>IF('Site Description'!$C$34="","", IF('Data Entry'!E37&gt;0,'Data Entry'!E37,0))</f>
        <v>0</v>
      </c>
      <c r="F37" s="219">
        <f>IF('Site Description'!$C$34="","", IF('Data Entry'!F37&gt;0,'Data Entry'!F37,0))</f>
        <v>0</v>
      </c>
      <c r="G37" s="218">
        <f>IF('Site Description'!$C$34="","", IF('Data Entry'!G37&gt;0,'Data Entry'!G37,0))</f>
        <v>0</v>
      </c>
      <c r="H37" s="218">
        <f>IF('Site Description'!$C$34="","", IF('Data Entry'!H37&gt;0,'Data Entry'!H37,0))</f>
        <v>0</v>
      </c>
      <c r="I37" s="218">
        <f>IF('Site Description'!$C$34="","", IF('Data Entry'!I37&gt;0,'Data Entry'!I37,0))</f>
        <v>0</v>
      </c>
      <c r="J37" s="218">
        <f>IF('Site Description'!$C$34="","", IF('Data Entry'!J37&gt;0,'Data Entry'!J37,0))</f>
        <v>0</v>
      </c>
      <c r="K37" s="220">
        <f>IF('Site Description'!$C$34="","", IF('Data Entry'!K37&gt;0,'Data Entry'!K37,0))</f>
        <v>0</v>
      </c>
      <c r="L37" s="275">
        <f>SUM(B37:K37)/('Site Description'!$C$34/10000)</f>
        <v>0</v>
      </c>
      <c r="N37" s="184" t="s">
        <v>43</v>
      </c>
      <c r="O37" s="247">
        <f t="shared" si="29"/>
        <v>0</v>
      </c>
      <c r="P37" s="244">
        <f t="shared" si="30"/>
        <v>0</v>
      </c>
      <c r="Q37" s="244">
        <f t="shared" si="31"/>
        <v>0</v>
      </c>
      <c r="R37" s="244">
        <f t="shared" si="32"/>
        <v>0</v>
      </c>
      <c r="S37" s="245">
        <f t="shared" si="33"/>
        <v>0</v>
      </c>
      <c r="T37" s="244">
        <f t="shared" si="34"/>
        <v>0</v>
      </c>
      <c r="U37" s="244">
        <f t="shared" si="35"/>
        <v>0</v>
      </c>
      <c r="V37" s="244">
        <f t="shared" si="36"/>
        <v>0</v>
      </c>
      <c r="W37" s="244">
        <f t="shared" si="37"/>
        <v>0</v>
      </c>
      <c r="X37" s="246">
        <f t="shared" si="38"/>
        <v>0</v>
      </c>
      <c r="Y37" s="189">
        <f>(SQRT(POWER(O37,2)+POWER(P37,2)+POWER(Q37,2)+POWER(R37,2)+POWER(S37,2)+POWER(T37,2)+POWER(U37,2)+POWER(V37,2)+POWER(W37,2)+POWER(X37,2)))/AVERAGE('Site Description'!$B$34:$K$34)</f>
        <v>0</v>
      </c>
    </row>
    <row r="38" spans="1:25" x14ac:dyDescent="0.2">
      <c r="A38" s="194" t="s">
        <v>104</v>
      </c>
      <c r="B38" s="221">
        <f>IF('Site Description'!$C$34="","", IF('Data Entry'!B38&gt;0,'Data Entry'!B38,0))</f>
        <v>0</v>
      </c>
      <c r="C38" s="218">
        <f>IF('Site Description'!$C$34="","", IF('Data Entry'!C38&gt;0,'Data Entry'!C38,0))</f>
        <v>0</v>
      </c>
      <c r="D38" s="218">
        <f>IF('Site Description'!$C$34="","", IF('Data Entry'!D38&gt;0,'Data Entry'!D38,0))</f>
        <v>0</v>
      </c>
      <c r="E38" s="218">
        <f>IF('Site Description'!$C$34="","", IF('Data Entry'!E38&gt;0,'Data Entry'!E38,0))</f>
        <v>0</v>
      </c>
      <c r="F38" s="218">
        <f>IF('Site Description'!$C$34="","", IF('Data Entry'!F38&gt;0,'Data Entry'!F38,0))</f>
        <v>0</v>
      </c>
      <c r="G38" s="225">
        <f>IF('Site Description'!$C$34="","", IF('Data Entry'!G38&gt;0,'Data Entry'!G38,0))</f>
        <v>0</v>
      </c>
      <c r="H38" s="218">
        <f>IF('Site Description'!$C$34="","", IF('Data Entry'!H38&gt;0,'Data Entry'!H38,0))</f>
        <v>0</v>
      </c>
      <c r="I38" s="218">
        <f>IF('Site Description'!$C$34="","", IF('Data Entry'!I38&gt;0,'Data Entry'!I38,0))</f>
        <v>0</v>
      </c>
      <c r="J38" s="218">
        <f>IF('Site Description'!$C$34="","", IF('Data Entry'!J38&gt;0,'Data Entry'!J38,0))</f>
        <v>0</v>
      </c>
      <c r="K38" s="220">
        <f>IF('Site Description'!$C$34="","", IF('Data Entry'!K38&gt;0,'Data Entry'!K38,0))</f>
        <v>0</v>
      </c>
      <c r="L38" s="275">
        <f>SUM(B38:K38)/('Site Description'!$C$34/10000)</f>
        <v>0</v>
      </c>
      <c r="N38" s="194" t="s">
        <v>104</v>
      </c>
      <c r="O38" s="247">
        <f t="shared" si="29"/>
        <v>0</v>
      </c>
      <c r="P38" s="244">
        <f t="shared" si="30"/>
        <v>0</v>
      </c>
      <c r="Q38" s="244">
        <f t="shared" si="31"/>
        <v>0</v>
      </c>
      <c r="R38" s="244">
        <f t="shared" si="32"/>
        <v>0</v>
      </c>
      <c r="S38" s="244">
        <f t="shared" si="33"/>
        <v>0</v>
      </c>
      <c r="T38" s="251">
        <f t="shared" si="34"/>
        <v>0</v>
      </c>
      <c r="U38" s="244">
        <f t="shared" si="35"/>
        <v>0</v>
      </c>
      <c r="V38" s="244">
        <f t="shared" si="36"/>
        <v>0</v>
      </c>
      <c r="W38" s="244">
        <f t="shared" si="37"/>
        <v>0</v>
      </c>
      <c r="X38" s="246">
        <f t="shared" si="38"/>
        <v>0</v>
      </c>
      <c r="Y38" s="189">
        <f>(SQRT(POWER(O38,2)+POWER(P38,2)+POWER(Q38,2)+POWER(R38,2)+POWER(S38,2)+POWER(T38,2)+POWER(U38,2)+POWER(V38,2)+POWER(W38,2)+POWER(X38,2)))/AVERAGE('Site Description'!$B$34:$K$34)</f>
        <v>0</v>
      </c>
    </row>
    <row r="39" spans="1:25" x14ac:dyDescent="0.2">
      <c r="A39" s="195"/>
      <c r="B39" s="226"/>
      <c r="C39" s="227"/>
      <c r="D39" s="227"/>
      <c r="E39" s="227"/>
      <c r="F39" s="228"/>
      <c r="G39" s="227"/>
      <c r="H39" s="227"/>
      <c r="I39" s="227"/>
      <c r="J39" s="227"/>
      <c r="K39" s="229"/>
      <c r="L39" s="275"/>
      <c r="N39" s="195"/>
      <c r="O39" s="252"/>
      <c r="P39" s="253"/>
      <c r="Q39" s="253"/>
      <c r="R39" s="253"/>
      <c r="S39" s="254"/>
      <c r="T39" s="253"/>
      <c r="U39" s="253"/>
      <c r="V39" s="253"/>
      <c r="W39" s="253"/>
      <c r="X39" s="255"/>
      <c r="Y39" s="189"/>
    </row>
    <row r="40" spans="1:25" x14ac:dyDescent="0.2">
      <c r="A40" s="195" t="s">
        <v>100</v>
      </c>
      <c r="B40" s="221">
        <f>IF('Site Description'!$C$34="","", IF('Data Entry'!B40&gt;0,'Data Entry'!B40,0))</f>
        <v>0</v>
      </c>
      <c r="C40" s="218">
        <f>IF('Site Description'!$C$34="","", IF('Data Entry'!C40&gt;0,'Data Entry'!C40,0))</f>
        <v>0</v>
      </c>
      <c r="D40" s="218">
        <f>IF('Site Description'!$C$34="","", IF('Data Entry'!D40&gt;0,'Data Entry'!D40,0))</f>
        <v>0</v>
      </c>
      <c r="E40" s="218">
        <f>IF('Site Description'!$C$34="","", IF('Data Entry'!E40&gt;0,'Data Entry'!E40,0))</f>
        <v>0</v>
      </c>
      <c r="F40" s="222">
        <f>IF('Site Description'!$C$34="","", IF('Data Entry'!F40&gt;0,'Data Entry'!F40,0))</f>
        <v>0</v>
      </c>
      <c r="G40" s="230">
        <f>IF('Site Description'!$C$34="","", IF('Data Entry'!G40&gt;0,'Data Entry'!G40,0))</f>
        <v>0</v>
      </c>
      <c r="H40" s="230">
        <f>IF('Site Description'!$C$34="","", IF('Data Entry'!H40&gt;0,'Data Entry'!H40,0))</f>
        <v>0</v>
      </c>
      <c r="I40" s="230">
        <f>IF('Site Description'!$C$34="","", IF('Data Entry'!I40&gt;0,'Data Entry'!I40,0))</f>
        <v>0</v>
      </c>
      <c r="J40" s="231">
        <f>IF('Site Description'!$C$34="","", IF('Data Entry'!J40&gt;0,'Data Entry'!J40,0))</f>
        <v>0</v>
      </c>
      <c r="K40" s="232">
        <f>IF('Site Description'!$C$34="","", IF('Data Entry'!K40&gt;0,'Data Entry'!K40,0))</f>
        <v>0</v>
      </c>
      <c r="L40" s="275">
        <f>SUM(B40:K40)/('Site Description'!$C$34/10000)</f>
        <v>0</v>
      </c>
      <c r="N40" s="195" t="s">
        <v>100</v>
      </c>
      <c r="O40" s="247">
        <f t="shared" si="29"/>
        <v>0</v>
      </c>
      <c r="P40" s="244">
        <f t="shared" si="30"/>
        <v>0</v>
      </c>
      <c r="Q40" s="244">
        <f t="shared" si="31"/>
        <v>0</v>
      </c>
      <c r="R40" s="244">
        <f t="shared" si="32"/>
        <v>0</v>
      </c>
      <c r="S40" s="248">
        <f t="shared" si="33"/>
        <v>0</v>
      </c>
      <c r="T40" s="154">
        <f t="shared" si="34"/>
        <v>0</v>
      </c>
      <c r="U40" s="154">
        <f t="shared" si="35"/>
        <v>0</v>
      </c>
      <c r="V40" s="154">
        <f t="shared" si="36"/>
        <v>0</v>
      </c>
      <c r="W40" s="100">
        <f t="shared" si="37"/>
        <v>0</v>
      </c>
      <c r="X40" s="114">
        <f t="shared" si="38"/>
        <v>0</v>
      </c>
      <c r="Y40" s="189">
        <f>(SQRT(POWER(O40,2)+POWER(P40,2)+POWER(Q40,2)+POWER(R40,2)+POWER(S40,2)+POWER(T40,2)+POWER(U40,2)+POWER(V40,2)+POWER(W40,2)+POWER(X40,2)))/AVERAGE('Site Description'!$B$34:$K$34)</f>
        <v>0</v>
      </c>
    </row>
    <row r="41" spans="1:25" x14ac:dyDescent="0.2">
      <c r="A41" s="146" t="s">
        <v>44</v>
      </c>
      <c r="B41" s="221">
        <f>IF('Site Description'!$C$34="","", IF('Data Entry'!B41&gt;0,'Data Entry'!B41,0))</f>
        <v>0</v>
      </c>
      <c r="C41" s="218">
        <f>IF('Site Description'!$C$34="","", IF('Data Entry'!C41&gt;0,'Data Entry'!C41,0))</f>
        <v>0</v>
      </c>
      <c r="D41" s="218">
        <f>IF('Site Description'!$C$34="","", IF('Data Entry'!D41&gt;0,'Data Entry'!D41,0))</f>
        <v>0</v>
      </c>
      <c r="E41" s="218">
        <f>IF('Site Description'!$C$34="","", IF('Data Entry'!E41&gt;0,'Data Entry'!E41,0))</f>
        <v>0</v>
      </c>
      <c r="F41" s="222">
        <f>IF('Site Description'!$C$34="","", IF('Data Entry'!F41&gt;0,'Data Entry'!F41,0))</f>
        <v>0</v>
      </c>
      <c r="G41" s="230">
        <f>IF('Site Description'!$C$34="","", IF('Data Entry'!G41&gt;0,'Data Entry'!G41,0))</f>
        <v>0</v>
      </c>
      <c r="H41" s="230">
        <f>IF('Site Description'!$C$34="","", IF('Data Entry'!H41&gt;0,'Data Entry'!H41,0))</f>
        <v>0</v>
      </c>
      <c r="I41" s="230">
        <f>IF('Site Description'!$C$34="","", IF('Data Entry'!I41&gt;0,'Data Entry'!I41,0))</f>
        <v>0</v>
      </c>
      <c r="J41" s="231">
        <f>IF('Site Description'!$C$34="","", IF('Data Entry'!J41&gt;0,'Data Entry'!J41,0))</f>
        <v>0</v>
      </c>
      <c r="K41" s="232">
        <f>IF('Site Description'!$C$34="","", IF('Data Entry'!K41&gt;0,'Data Entry'!K41,0))</f>
        <v>0</v>
      </c>
      <c r="L41" s="275">
        <f>SUM(B41:K41)/('Site Description'!$C$34/10000)</f>
        <v>0</v>
      </c>
      <c r="N41" s="146" t="s">
        <v>44</v>
      </c>
      <c r="O41" s="247">
        <f t="shared" si="29"/>
        <v>0</v>
      </c>
      <c r="P41" s="244">
        <f t="shared" si="30"/>
        <v>0</v>
      </c>
      <c r="Q41" s="244">
        <f t="shared" si="31"/>
        <v>0</v>
      </c>
      <c r="R41" s="244">
        <f t="shared" si="32"/>
        <v>0</v>
      </c>
      <c r="S41" s="248">
        <f t="shared" si="33"/>
        <v>0</v>
      </c>
      <c r="T41" s="154">
        <f t="shared" si="34"/>
        <v>0</v>
      </c>
      <c r="U41" s="154">
        <f t="shared" si="35"/>
        <v>0</v>
      </c>
      <c r="V41" s="154">
        <f t="shared" si="36"/>
        <v>0</v>
      </c>
      <c r="W41" s="100">
        <f t="shared" si="37"/>
        <v>0</v>
      </c>
      <c r="X41" s="114">
        <f t="shared" si="38"/>
        <v>0</v>
      </c>
      <c r="Y41" s="189">
        <f>(SQRT(POWER(O41,2)+POWER(P41,2)+POWER(Q41,2)+POWER(R41,2)+POWER(S41,2)+POWER(T41,2)+POWER(U41,2)+POWER(V41,2)+POWER(W41,2)+POWER(X41,2)))/AVERAGE('Site Description'!$B$34:$K$34)</f>
        <v>0</v>
      </c>
    </row>
    <row r="42" spans="1:25" x14ac:dyDescent="0.2">
      <c r="A42" s="146" t="s">
        <v>28</v>
      </c>
      <c r="B42" s="221">
        <f>IF('Site Description'!$C$34="","", IF('Data Entry'!B42&gt;0,'Data Entry'!B42,0))</f>
        <v>0</v>
      </c>
      <c r="C42" s="218">
        <f>IF('Site Description'!$C$34="","", IF('Data Entry'!C42&gt;0,'Data Entry'!C42,0))</f>
        <v>0</v>
      </c>
      <c r="D42" s="218">
        <f>IF('Site Description'!$C$34="","", IF('Data Entry'!D42&gt;0,'Data Entry'!D42,0))</f>
        <v>0</v>
      </c>
      <c r="E42" s="218">
        <f>IF('Site Description'!$C$34="","", IF('Data Entry'!E42&gt;0,'Data Entry'!E42,0))</f>
        <v>0</v>
      </c>
      <c r="F42" s="222">
        <f>IF('Site Description'!$C$34="","", IF('Data Entry'!F42&gt;0,'Data Entry'!F42,0))</f>
        <v>0</v>
      </c>
      <c r="G42" s="230">
        <f>IF('Site Description'!$C$34="","", IF('Data Entry'!G42&gt;0,'Data Entry'!G42,0))</f>
        <v>0</v>
      </c>
      <c r="H42" s="230">
        <f>IF('Site Description'!$C$34="","", IF('Data Entry'!H42&gt;0,'Data Entry'!H42,0))</f>
        <v>0</v>
      </c>
      <c r="I42" s="230">
        <f>IF('Site Description'!$C$34="","", IF('Data Entry'!I42&gt;0,'Data Entry'!I42,0))</f>
        <v>0</v>
      </c>
      <c r="J42" s="231">
        <f>IF('Site Description'!$C$34="","", IF('Data Entry'!J42&gt;0,'Data Entry'!J42,0))</f>
        <v>0</v>
      </c>
      <c r="K42" s="232">
        <f>IF('Site Description'!$C$34="","", IF('Data Entry'!K42&gt;0,'Data Entry'!K42,0))</f>
        <v>0</v>
      </c>
      <c r="L42" s="275">
        <f>SUM(B42:K42)/('Site Description'!$C$34/10000)</f>
        <v>0</v>
      </c>
      <c r="N42" s="146" t="s">
        <v>28</v>
      </c>
      <c r="O42" s="247">
        <f t="shared" si="29"/>
        <v>0</v>
      </c>
      <c r="P42" s="244">
        <f t="shared" si="30"/>
        <v>0</v>
      </c>
      <c r="Q42" s="244">
        <f t="shared" si="31"/>
        <v>0</v>
      </c>
      <c r="R42" s="244">
        <f t="shared" si="32"/>
        <v>0</v>
      </c>
      <c r="S42" s="248">
        <f t="shared" si="33"/>
        <v>0</v>
      </c>
      <c r="T42" s="154">
        <f t="shared" si="34"/>
        <v>0.40824829046386302</v>
      </c>
      <c r="U42" s="154">
        <f t="shared" si="35"/>
        <v>0</v>
      </c>
      <c r="V42" s="154">
        <f t="shared" si="36"/>
        <v>0</v>
      </c>
      <c r="W42" s="100">
        <f t="shared" si="37"/>
        <v>0</v>
      </c>
      <c r="X42" s="114">
        <f t="shared" si="38"/>
        <v>0</v>
      </c>
      <c r="Y42" s="189">
        <f>(SQRT(POWER(O42,2)+POWER(P42,2)+POWER(Q42,2)+POWER(R42,2)+POWER(S42,2)+POWER(T42,2)+POWER(U42,2)+POWER(V42,2)+POWER(W42,2)+POWER(X42,2)))/AVERAGE('Site Description'!$B$34:$K$34)</f>
        <v>3.4020690871988586E-3</v>
      </c>
    </row>
    <row r="43" spans="1:25" x14ac:dyDescent="0.2">
      <c r="A43" s="146" t="s">
        <v>29</v>
      </c>
      <c r="B43" s="221">
        <f>IF('Site Description'!$C$34="","", IF('Data Entry'!B43&gt;0,'Data Entry'!B43,0))</f>
        <v>0</v>
      </c>
      <c r="C43" s="218">
        <f>IF('Site Description'!$C$34="","", IF('Data Entry'!C43&gt;0,'Data Entry'!C43,0))</f>
        <v>0</v>
      </c>
      <c r="D43" s="218">
        <f>IF('Site Description'!$C$34="","", IF('Data Entry'!D43&gt;0,'Data Entry'!D43,0))</f>
        <v>0</v>
      </c>
      <c r="E43" s="218">
        <f>IF('Site Description'!$C$34="","", IF('Data Entry'!E43&gt;0,'Data Entry'!E43,0))</f>
        <v>0</v>
      </c>
      <c r="F43" s="219">
        <f>IF('Site Description'!$C$34="","", IF('Data Entry'!F43&gt;0,'Data Entry'!F43,0))</f>
        <v>0</v>
      </c>
      <c r="G43" s="230">
        <f>IF('Site Description'!$C$34="","", IF('Data Entry'!G43&gt;0,'Data Entry'!G43,0))</f>
        <v>0</v>
      </c>
      <c r="H43" s="230">
        <f>IF('Site Description'!$C$34="","", IF('Data Entry'!H43&gt;0,'Data Entry'!H43,0))</f>
        <v>0</v>
      </c>
      <c r="I43" s="230">
        <f>IF('Site Description'!$C$34="","", IF('Data Entry'!I43&gt;0,'Data Entry'!I43,0))</f>
        <v>0</v>
      </c>
      <c r="J43" s="230">
        <f>IF('Site Description'!$C$34="","", IF('Data Entry'!J43&gt;0,'Data Entry'!J43,0))</f>
        <v>0</v>
      </c>
      <c r="K43" s="233">
        <f>IF('Site Description'!$C$34="","", IF('Data Entry'!K43&gt;0,'Data Entry'!K43,0))</f>
        <v>0</v>
      </c>
      <c r="L43" s="275">
        <f>SUM(B43:K43)/('Site Description'!$C$34/10000)</f>
        <v>0</v>
      </c>
      <c r="N43" s="146" t="s">
        <v>29</v>
      </c>
      <c r="O43" s="247">
        <f t="shared" si="29"/>
        <v>0</v>
      </c>
      <c r="P43" s="244">
        <f t="shared" si="30"/>
        <v>0</v>
      </c>
      <c r="Q43" s="244">
        <f t="shared" si="31"/>
        <v>0</v>
      </c>
      <c r="R43" s="244">
        <f t="shared" si="32"/>
        <v>0</v>
      </c>
      <c r="S43" s="245">
        <f t="shared" si="33"/>
        <v>0</v>
      </c>
      <c r="T43" s="154">
        <f t="shared" si="34"/>
        <v>0</v>
      </c>
      <c r="U43" s="154">
        <f t="shared" si="35"/>
        <v>0</v>
      </c>
      <c r="V43" s="154">
        <f t="shared" si="36"/>
        <v>0</v>
      </c>
      <c r="W43" s="154">
        <f t="shared" si="37"/>
        <v>0</v>
      </c>
      <c r="X43" s="155">
        <f t="shared" si="38"/>
        <v>0</v>
      </c>
      <c r="Y43" s="189">
        <f>(SQRT(POWER(O43,2)+POWER(P43,2)+POWER(Q43,2)+POWER(R43,2)+POWER(S43,2)+POWER(T43,2)+POWER(U43,2)+POWER(V43,2)+POWER(W43,2)+POWER(X43,2)))/AVERAGE('Site Description'!$B$34:$K$34)</f>
        <v>0</v>
      </c>
    </row>
    <row r="44" spans="1:25" x14ac:dyDescent="0.2">
      <c r="A44" s="146" t="s">
        <v>26</v>
      </c>
      <c r="B44" s="221">
        <f>IF('Site Description'!$C$34="","", IF('Data Entry'!B44&gt;0,'Data Entry'!B44,0))</f>
        <v>0</v>
      </c>
      <c r="C44" s="218">
        <f>IF('Site Description'!$C$34="","", IF('Data Entry'!C44&gt;0,'Data Entry'!C44,0))</f>
        <v>0</v>
      </c>
      <c r="D44" s="218">
        <f>IF('Site Description'!$C$34="","", IF('Data Entry'!D44&gt;0,'Data Entry'!D44,0))</f>
        <v>0</v>
      </c>
      <c r="E44" s="218">
        <f>IF('Site Description'!$C$34="","", IF('Data Entry'!E44&gt;0,'Data Entry'!E44,0))</f>
        <v>0</v>
      </c>
      <c r="F44" s="222">
        <f>IF('Site Description'!$C$34="","", IF('Data Entry'!F44&gt;0,'Data Entry'!F44,0))</f>
        <v>0</v>
      </c>
      <c r="G44" s="230">
        <f>IF('Site Description'!$C$34="","", IF('Data Entry'!G44&gt;0,'Data Entry'!G44,0))</f>
        <v>0</v>
      </c>
      <c r="H44" s="230">
        <f>IF('Site Description'!$C$34="","", IF('Data Entry'!H44&gt;0,'Data Entry'!H44,0))</f>
        <v>0</v>
      </c>
      <c r="I44" s="230">
        <f>IF('Site Description'!$C$34="","", IF('Data Entry'!I44&gt;0,'Data Entry'!I44,0))</f>
        <v>0</v>
      </c>
      <c r="J44" s="231">
        <f>IF('Site Description'!$C$34="","", IF('Data Entry'!J44&gt;0,'Data Entry'!J44,0))</f>
        <v>0</v>
      </c>
      <c r="K44" s="232">
        <f>IF('Site Description'!$C$34="","", IF('Data Entry'!K44&gt;0,'Data Entry'!K44,0))</f>
        <v>0</v>
      </c>
      <c r="L44" s="275">
        <f>SUM(B44:K44)/('Site Description'!$C$34/10000)</f>
        <v>0</v>
      </c>
      <c r="N44" s="146" t="s">
        <v>26</v>
      </c>
      <c r="O44" s="247">
        <f t="shared" si="29"/>
        <v>0</v>
      </c>
      <c r="P44" s="244">
        <f t="shared" si="30"/>
        <v>0</v>
      </c>
      <c r="Q44" s="244">
        <f t="shared" si="31"/>
        <v>0</v>
      </c>
      <c r="R44" s="244">
        <f t="shared" si="32"/>
        <v>0</v>
      </c>
      <c r="S44" s="248">
        <f t="shared" si="33"/>
        <v>0</v>
      </c>
      <c r="T44" s="154">
        <f t="shared" si="34"/>
        <v>0</v>
      </c>
      <c r="U44" s="154">
        <f t="shared" si="35"/>
        <v>0</v>
      </c>
      <c r="V44" s="154">
        <f t="shared" si="36"/>
        <v>0</v>
      </c>
      <c r="W44" s="100">
        <f t="shared" si="37"/>
        <v>0</v>
      </c>
      <c r="X44" s="114">
        <f t="shared" si="38"/>
        <v>0</v>
      </c>
      <c r="Y44" s="189">
        <f>(SQRT(POWER(O44,2)+POWER(P44,2)+POWER(Q44,2)+POWER(R44,2)+POWER(S44,2)+POWER(T44,2)+POWER(U44,2)+POWER(V44,2)+POWER(W44,2)+POWER(X44,2)))/AVERAGE('Site Description'!$B$34:$K$34)</f>
        <v>0</v>
      </c>
    </row>
    <row r="45" spans="1:25" x14ac:dyDescent="0.2">
      <c r="A45" s="198"/>
      <c r="B45" s="226"/>
      <c r="C45" s="227"/>
      <c r="D45" s="227"/>
      <c r="E45" s="227"/>
      <c r="F45" s="228"/>
      <c r="G45" s="234"/>
      <c r="H45" s="234"/>
      <c r="I45" s="234"/>
      <c r="J45" s="234"/>
      <c r="K45" s="235"/>
      <c r="L45" s="275"/>
      <c r="N45" s="198"/>
      <c r="O45" s="252"/>
      <c r="P45" s="253"/>
      <c r="Q45" s="253"/>
      <c r="R45" s="253"/>
      <c r="S45" s="254"/>
      <c r="T45" s="61"/>
      <c r="U45" s="61"/>
      <c r="V45" s="61"/>
      <c r="W45" s="61"/>
      <c r="X45" s="256"/>
      <c r="Y45" s="189"/>
    </row>
    <row r="46" spans="1:25" x14ac:dyDescent="0.2">
      <c r="A46" s="146" t="s">
        <v>45</v>
      </c>
      <c r="B46" s="221">
        <f>IF('Site Description'!$C$34="","", IF('Data Entry'!B46&gt;0,'Data Entry'!B46,0))</f>
        <v>0</v>
      </c>
      <c r="C46" s="230">
        <f>IF('Site Description'!$C$34="","", IF('Data Entry'!C46&gt;0,'Data Entry'!C46,0))</f>
        <v>0</v>
      </c>
      <c r="D46" s="230">
        <f>IF('Site Description'!$C$34="","", IF('Data Entry'!D46&gt;0,'Data Entry'!D46,0))</f>
        <v>0</v>
      </c>
      <c r="E46" s="230">
        <f>IF('Site Description'!$C$34="","", IF('Data Entry'!E46&gt;0,'Data Entry'!E46,0))</f>
        <v>0</v>
      </c>
      <c r="F46" s="237">
        <f>IF('Site Description'!$C$34="","", IF('Data Entry'!F46&gt;0,'Data Entry'!F46,0))</f>
        <v>0</v>
      </c>
      <c r="G46" s="230">
        <f>IF('Site Description'!$C$34="","", IF('Data Entry'!G46&gt;0,'Data Entry'!G46,0))</f>
        <v>0</v>
      </c>
      <c r="H46" s="230">
        <f>IF('Site Description'!$C$34="","", IF('Data Entry'!H46&gt;0,'Data Entry'!H46,0))</f>
        <v>0</v>
      </c>
      <c r="I46" s="230">
        <f>IF('Site Description'!$C$34="","", IF('Data Entry'!I46&gt;0,'Data Entry'!I46,0))</f>
        <v>0</v>
      </c>
      <c r="J46" s="230">
        <f>IF('Site Description'!$C$34="","", IF('Data Entry'!J46&gt;0,'Data Entry'!J46,0))</f>
        <v>0</v>
      </c>
      <c r="K46" s="232">
        <f>IF('Site Description'!$C$34="","", IF('Data Entry'!K46&gt;0,'Data Entry'!K46,0))</f>
        <v>0</v>
      </c>
      <c r="L46" s="275">
        <f>SUM(B46:K46)/('Site Description'!$C$34/10000)</f>
        <v>0</v>
      </c>
      <c r="N46" s="146" t="s">
        <v>45</v>
      </c>
      <c r="O46" s="247">
        <f t="shared" si="29"/>
        <v>0</v>
      </c>
      <c r="P46" s="154">
        <f t="shared" si="30"/>
        <v>0</v>
      </c>
      <c r="Q46" s="154">
        <f t="shared" si="31"/>
        <v>0</v>
      </c>
      <c r="R46" s="154">
        <f t="shared" si="32"/>
        <v>0</v>
      </c>
      <c r="S46" s="216">
        <f t="shared" si="33"/>
        <v>0</v>
      </c>
      <c r="T46" s="154">
        <f t="shared" si="34"/>
        <v>0</v>
      </c>
      <c r="U46" s="154">
        <f t="shared" si="35"/>
        <v>0</v>
      </c>
      <c r="V46" s="154">
        <f t="shared" si="36"/>
        <v>0</v>
      </c>
      <c r="W46" s="154">
        <f t="shared" si="37"/>
        <v>0</v>
      </c>
      <c r="X46" s="114">
        <f t="shared" si="38"/>
        <v>0</v>
      </c>
      <c r="Y46" s="189">
        <f>(SQRT(POWER(O46,2)+POWER(P46,2)+POWER(Q46,2)+POWER(R46,2)+POWER(S46,2)+POWER(T46,2)+POWER(U46,2)+POWER(V46,2)+POWER(W46,2)+POWER(X46,2)))/AVERAGE('Site Description'!$B$34:$K$34)</f>
        <v>0</v>
      </c>
    </row>
    <row r="47" spans="1:25" x14ac:dyDescent="0.2">
      <c r="A47" s="146" t="s">
        <v>46</v>
      </c>
      <c r="B47" s="221">
        <f>IF('Site Description'!$C$34="","", IF('Data Entry'!B47&gt;0,'Data Entry'!B47,0))</f>
        <v>0</v>
      </c>
      <c r="C47" s="230">
        <f>IF('Site Description'!$C$34="","", IF('Data Entry'!C47&gt;0,'Data Entry'!C47,0))</f>
        <v>0</v>
      </c>
      <c r="D47" s="230">
        <f>IF('Site Description'!$C$34="","", IF('Data Entry'!D47&gt;0,'Data Entry'!D47,0))</f>
        <v>0</v>
      </c>
      <c r="E47" s="230">
        <f>IF('Site Description'!$C$34="","", IF('Data Entry'!E47&gt;0,'Data Entry'!E47,0))</f>
        <v>0</v>
      </c>
      <c r="F47" s="237">
        <f>IF('Site Description'!$C$34="","", IF('Data Entry'!F47&gt;0,'Data Entry'!F47,0))</f>
        <v>0</v>
      </c>
      <c r="G47" s="230">
        <f>IF('Site Description'!$C$34="","", IF('Data Entry'!G47&gt;0,'Data Entry'!G47,0))</f>
        <v>0</v>
      </c>
      <c r="H47" s="230">
        <f>IF('Site Description'!$C$34="","", IF('Data Entry'!H47&gt;0,'Data Entry'!H47,0))</f>
        <v>0</v>
      </c>
      <c r="I47" s="230">
        <f>IF('Site Description'!$C$34="","", IF('Data Entry'!I47&gt;0,'Data Entry'!I47,0))</f>
        <v>0</v>
      </c>
      <c r="J47" s="230">
        <f>IF('Site Description'!$C$34="","", IF('Data Entry'!J47&gt;0,'Data Entry'!J47,0))</f>
        <v>0</v>
      </c>
      <c r="K47" s="233">
        <f>IF('Site Description'!$C$34="","", IF('Data Entry'!K47&gt;0,'Data Entry'!K47,0))</f>
        <v>0</v>
      </c>
      <c r="L47" s="275">
        <f>SUM(B47:K47)/('Site Description'!$C$34/10000)</f>
        <v>0</v>
      </c>
      <c r="N47" s="146" t="s">
        <v>46</v>
      </c>
      <c r="O47" s="247">
        <f t="shared" si="29"/>
        <v>0</v>
      </c>
      <c r="P47" s="154">
        <f t="shared" si="30"/>
        <v>0</v>
      </c>
      <c r="Q47" s="154">
        <f t="shared" si="31"/>
        <v>0</v>
      </c>
      <c r="R47" s="154">
        <f t="shared" si="32"/>
        <v>0</v>
      </c>
      <c r="S47" s="216">
        <f t="shared" si="33"/>
        <v>0</v>
      </c>
      <c r="T47" s="154">
        <f t="shared" si="34"/>
        <v>0</v>
      </c>
      <c r="U47" s="154">
        <f t="shared" si="35"/>
        <v>0</v>
      </c>
      <c r="V47" s="154">
        <f t="shared" si="36"/>
        <v>0</v>
      </c>
      <c r="W47" s="154">
        <f t="shared" si="37"/>
        <v>0</v>
      </c>
      <c r="X47" s="155">
        <f t="shared" si="38"/>
        <v>0</v>
      </c>
      <c r="Y47" s="189">
        <f>(SQRT(POWER(O47,2)+POWER(P47,2)+POWER(Q47,2)+POWER(R47,2)+POWER(S47,2)+POWER(T47,2)+POWER(U47,2)+POWER(V47,2)+POWER(W47,2)+POWER(X47,2)))/AVERAGE('Site Description'!$B$34:$K$34)</f>
        <v>0</v>
      </c>
    </row>
    <row r="48" spans="1:25" x14ac:dyDescent="0.2">
      <c r="A48" s="146" t="s">
        <v>47</v>
      </c>
      <c r="B48" s="221">
        <f>IF('Site Description'!$C$34="","", IF('Data Entry'!B48&gt;0,'Data Entry'!B48,0))</f>
        <v>0</v>
      </c>
      <c r="C48" s="230">
        <f>IF('Site Description'!$C$34="","", IF('Data Entry'!C48&gt;0,'Data Entry'!C48,0))</f>
        <v>0</v>
      </c>
      <c r="D48" s="230">
        <f>IF('Site Description'!$C$34="","", IF('Data Entry'!D48&gt;0,'Data Entry'!D48,0))</f>
        <v>0</v>
      </c>
      <c r="E48" s="230">
        <f>IF('Site Description'!$C$34="","", IF('Data Entry'!E48&gt;0,'Data Entry'!E48,0))</f>
        <v>0</v>
      </c>
      <c r="F48" s="236">
        <f>IF('Site Description'!$C$34="","", IF('Data Entry'!F48&gt;0,'Data Entry'!F48,0))</f>
        <v>0</v>
      </c>
      <c r="G48" s="230">
        <f>IF('Site Description'!$C$34="","", IF('Data Entry'!G48&gt;0,'Data Entry'!G48,0))</f>
        <v>0</v>
      </c>
      <c r="H48" s="230">
        <f>IF('Site Description'!$C$34="","", IF('Data Entry'!H48&gt;0,'Data Entry'!H48,0))</f>
        <v>0</v>
      </c>
      <c r="I48" s="230">
        <f>IF('Site Description'!$C$34="","", IF('Data Entry'!I48&gt;0,'Data Entry'!I48,0))</f>
        <v>0</v>
      </c>
      <c r="J48" s="231">
        <f>IF('Site Description'!$C$34="","", IF('Data Entry'!J48&gt;0,'Data Entry'!J48,0))</f>
        <v>0</v>
      </c>
      <c r="K48" s="232">
        <f>IF('Site Description'!$C$34="","", IF('Data Entry'!K48&gt;0,'Data Entry'!K48,0))</f>
        <v>0</v>
      </c>
      <c r="L48" s="275">
        <f>SUM(B48:K48)/('Site Description'!$C$34/10000)</f>
        <v>0</v>
      </c>
      <c r="N48" s="146" t="s">
        <v>47</v>
      </c>
      <c r="O48" s="247">
        <f t="shared" si="29"/>
        <v>0</v>
      </c>
      <c r="P48" s="154">
        <f t="shared" si="30"/>
        <v>0</v>
      </c>
      <c r="Q48" s="154">
        <f t="shared" si="31"/>
        <v>0</v>
      </c>
      <c r="R48" s="154">
        <f t="shared" si="32"/>
        <v>0</v>
      </c>
      <c r="S48" s="214">
        <f t="shared" si="33"/>
        <v>0</v>
      </c>
      <c r="T48" s="154">
        <f t="shared" si="34"/>
        <v>0</v>
      </c>
      <c r="U48" s="154">
        <f t="shared" si="35"/>
        <v>0</v>
      </c>
      <c r="V48" s="154">
        <f t="shared" si="36"/>
        <v>0</v>
      </c>
      <c r="W48" s="100">
        <f t="shared" si="37"/>
        <v>0</v>
      </c>
      <c r="X48" s="114">
        <f t="shared" si="38"/>
        <v>0</v>
      </c>
      <c r="Y48" s="189">
        <f>(SQRT(POWER(O48,2)+POWER(P48,2)+POWER(Q48,2)+POWER(R48,2)+POWER(S48,2)+POWER(T48,2)+POWER(U48,2)+POWER(V48,2)+POWER(W48,2)+POWER(X48,2)))/AVERAGE('Site Description'!$B$34:$K$34)</f>
        <v>0</v>
      </c>
    </row>
    <row r="49" spans="1:25" x14ac:dyDescent="0.2">
      <c r="A49" s="146" t="s">
        <v>48</v>
      </c>
      <c r="B49" s="221">
        <f>IF('Site Description'!$C$34="","", IF('Data Entry'!B49&gt;0,'Data Entry'!B49,0))</f>
        <v>0</v>
      </c>
      <c r="C49" s="230">
        <f>IF('Site Description'!$C$34="","", IF('Data Entry'!C49&gt;0,'Data Entry'!C49,0))</f>
        <v>0</v>
      </c>
      <c r="D49" s="230">
        <f>IF('Site Description'!$C$34="","", IF('Data Entry'!D49&gt;0,'Data Entry'!D49,0))</f>
        <v>0</v>
      </c>
      <c r="E49" s="230">
        <f>IF('Site Description'!$C$34="","", IF('Data Entry'!E49&gt;0,'Data Entry'!E49,0))</f>
        <v>0</v>
      </c>
      <c r="F49" s="236">
        <f>IF('Site Description'!$C$34="","", IF('Data Entry'!F49&gt;0,'Data Entry'!F49,0))</f>
        <v>0</v>
      </c>
      <c r="G49" s="230">
        <f>IF('Site Description'!$C$34="","", IF('Data Entry'!G49&gt;0,'Data Entry'!G49,0))</f>
        <v>0</v>
      </c>
      <c r="H49" s="230">
        <f>IF('Site Description'!$C$34="","", IF('Data Entry'!H49&gt;0,'Data Entry'!H49,0))</f>
        <v>0</v>
      </c>
      <c r="I49" s="230">
        <f>IF('Site Description'!$C$34="","", IF('Data Entry'!I49&gt;0,'Data Entry'!I49,0))</f>
        <v>0</v>
      </c>
      <c r="J49" s="231">
        <f>IF('Site Description'!$C$34="","", IF('Data Entry'!J49&gt;0,'Data Entry'!J49,0))</f>
        <v>0</v>
      </c>
      <c r="K49" s="232">
        <f>IF('Site Description'!$C$34="","", IF('Data Entry'!K49&gt;0,'Data Entry'!K49,0))</f>
        <v>0</v>
      </c>
      <c r="L49" s="275">
        <f>SUM(B49:K49)/('Site Description'!$C$34/10000)</f>
        <v>0</v>
      </c>
      <c r="N49" s="146" t="s">
        <v>48</v>
      </c>
      <c r="O49" s="247">
        <f t="shared" si="29"/>
        <v>0</v>
      </c>
      <c r="P49" s="154">
        <f t="shared" si="30"/>
        <v>0</v>
      </c>
      <c r="Q49" s="154">
        <f t="shared" si="31"/>
        <v>0</v>
      </c>
      <c r="R49" s="154">
        <f t="shared" si="32"/>
        <v>0</v>
      </c>
      <c r="S49" s="214">
        <f t="shared" si="33"/>
        <v>0</v>
      </c>
      <c r="T49" s="154">
        <f t="shared" si="34"/>
        <v>0</v>
      </c>
      <c r="U49" s="154">
        <f t="shared" si="35"/>
        <v>0</v>
      </c>
      <c r="V49" s="154">
        <f t="shared" si="36"/>
        <v>0</v>
      </c>
      <c r="W49" s="100">
        <f t="shared" si="37"/>
        <v>0</v>
      </c>
      <c r="X49" s="114">
        <f t="shared" si="38"/>
        <v>0</v>
      </c>
      <c r="Y49" s="189">
        <f>(SQRT(POWER(O49,2)+POWER(P49,2)+POWER(Q49,2)+POWER(R49,2)+POWER(S49,2)+POWER(T49,2)+POWER(U49,2)+POWER(V49,2)+POWER(W49,2)+POWER(X49,2)))/AVERAGE('Site Description'!$B$34:$K$34)</f>
        <v>0</v>
      </c>
    </row>
    <row r="50" spans="1:25" x14ac:dyDescent="0.2">
      <c r="A50" s="146" t="s">
        <v>32</v>
      </c>
      <c r="B50" s="221">
        <f>IF('Site Description'!$C$34="","", IF('Data Entry'!B50&gt;0,'Data Entry'!B50,0))</f>
        <v>0</v>
      </c>
      <c r="C50" s="230">
        <f>IF('Site Description'!$C$34="","", IF('Data Entry'!C50&gt;0,'Data Entry'!C50,0))</f>
        <v>0</v>
      </c>
      <c r="D50" s="230">
        <f>IF('Site Description'!$C$34="","", IF('Data Entry'!D50&gt;0,'Data Entry'!D50,0))</f>
        <v>0</v>
      </c>
      <c r="E50" s="230">
        <f>IF('Site Description'!$C$34="","", IF('Data Entry'!E50&gt;0,'Data Entry'!E50,0))</f>
        <v>0</v>
      </c>
      <c r="F50" s="237">
        <f>IF('Site Description'!$C$34="","", IF('Data Entry'!F50&gt;0,'Data Entry'!F50,0))</f>
        <v>0</v>
      </c>
      <c r="G50" s="230">
        <f>IF('Site Description'!$C$34="","", IF('Data Entry'!G50&gt;0,'Data Entry'!G50,0))</f>
        <v>0</v>
      </c>
      <c r="H50" s="230">
        <f>IF('Site Description'!$C$34="","", IF('Data Entry'!H50&gt;0,'Data Entry'!H50,0))</f>
        <v>0</v>
      </c>
      <c r="I50" s="230">
        <f>IF('Site Description'!$C$34="","", IF('Data Entry'!I50&gt;0,'Data Entry'!I50,0))</f>
        <v>0</v>
      </c>
      <c r="J50" s="230">
        <f>IF('Site Description'!$C$34="","", IF('Data Entry'!J50&gt;0,'Data Entry'!J50,0))</f>
        <v>0</v>
      </c>
      <c r="K50" s="233">
        <f>IF('Site Description'!$C$34="","", IF('Data Entry'!K50&gt;0,'Data Entry'!K50,0))</f>
        <v>0</v>
      </c>
      <c r="L50" s="275">
        <f>SUM(B50:K50)/('Site Description'!$C$34/10000)</f>
        <v>0</v>
      </c>
      <c r="N50" s="146" t="s">
        <v>32</v>
      </c>
      <c r="O50" s="247">
        <f t="shared" si="29"/>
        <v>0</v>
      </c>
      <c r="P50" s="154">
        <f t="shared" si="30"/>
        <v>0</v>
      </c>
      <c r="Q50" s="154">
        <f t="shared" si="31"/>
        <v>0</v>
      </c>
      <c r="R50" s="154">
        <f t="shared" si="32"/>
        <v>0</v>
      </c>
      <c r="S50" s="216">
        <f t="shared" si="33"/>
        <v>0</v>
      </c>
      <c r="T50" s="154">
        <f t="shared" si="34"/>
        <v>0</v>
      </c>
      <c r="U50" s="154">
        <f t="shared" si="35"/>
        <v>0</v>
      </c>
      <c r="V50" s="154">
        <f t="shared" si="36"/>
        <v>0</v>
      </c>
      <c r="W50" s="154">
        <f t="shared" si="37"/>
        <v>0</v>
      </c>
      <c r="X50" s="155">
        <f t="shared" si="38"/>
        <v>0</v>
      </c>
      <c r="Y50" s="189">
        <f>(SQRT(POWER(O50,2)+POWER(P50,2)+POWER(Q50,2)+POWER(R50,2)+POWER(S50,2)+POWER(T50,2)+POWER(U50,2)+POWER(V50,2)+POWER(W50,2)+POWER(X50,2)))/AVERAGE('Site Description'!$B$34:$K$34)</f>
        <v>0</v>
      </c>
    </row>
    <row r="51" spans="1:25" x14ac:dyDescent="0.2">
      <c r="A51" s="146" t="s">
        <v>49</v>
      </c>
      <c r="B51" s="221">
        <f>IF('Site Description'!$C$34="","", IF('Data Entry'!B51&gt;0,'Data Entry'!B51,0))</f>
        <v>0</v>
      </c>
      <c r="C51" s="230">
        <f>IF('Site Description'!$C$34="","", IF('Data Entry'!C51&gt;0,'Data Entry'!C51,0))</f>
        <v>13</v>
      </c>
      <c r="D51" s="230">
        <f>IF('Site Description'!$C$34="","", IF('Data Entry'!D51&gt;0,'Data Entry'!D51,0))</f>
        <v>0</v>
      </c>
      <c r="E51" s="230">
        <f>IF('Site Description'!$C$34="","", IF('Data Entry'!E51&gt;0,'Data Entry'!E51,0))</f>
        <v>0</v>
      </c>
      <c r="F51" s="237">
        <f>IF('Site Description'!$C$34="","", IF('Data Entry'!F51&gt;0,'Data Entry'!F51,0))</f>
        <v>0</v>
      </c>
      <c r="G51" s="230">
        <f>IF('Site Description'!$C$34="","", IF('Data Entry'!G51&gt;0,'Data Entry'!G51,0))</f>
        <v>6</v>
      </c>
      <c r="H51" s="230">
        <f>IF('Site Description'!$C$34="","", IF('Data Entry'!H51&gt;0,'Data Entry'!H51,0))</f>
        <v>0</v>
      </c>
      <c r="I51" s="230">
        <f>IF('Site Description'!$C$34="","", IF('Data Entry'!I51&gt;0,'Data Entry'!I51,0))</f>
        <v>0</v>
      </c>
      <c r="J51" s="230">
        <f>IF('Site Description'!$C$34="","", IF('Data Entry'!J51&gt;0,'Data Entry'!J51,0))</f>
        <v>0</v>
      </c>
      <c r="K51" s="233">
        <f>IF('Site Description'!$C$34="","", IF('Data Entry'!K51&gt;0,'Data Entry'!K51,0))</f>
        <v>0</v>
      </c>
      <c r="L51" s="275">
        <f>SUM(B51:K51)/('Site Description'!$C$34/10000)</f>
        <v>1583.3333333333333</v>
      </c>
      <c r="N51" s="146" t="s">
        <v>49</v>
      </c>
      <c r="O51" s="247">
        <f t="shared" si="29"/>
        <v>0</v>
      </c>
      <c r="P51" s="154">
        <f t="shared" si="30"/>
        <v>5.5497747702046434</v>
      </c>
      <c r="Q51" s="154">
        <f t="shared" si="31"/>
        <v>0</v>
      </c>
      <c r="R51" s="154">
        <f t="shared" si="32"/>
        <v>0</v>
      </c>
      <c r="S51" s="216">
        <f t="shared" si="33"/>
        <v>0</v>
      </c>
      <c r="T51" s="154">
        <f t="shared" si="34"/>
        <v>4.5350486950711639</v>
      </c>
      <c r="U51" s="154">
        <f t="shared" si="35"/>
        <v>0</v>
      </c>
      <c r="V51" s="154">
        <f t="shared" si="36"/>
        <v>0</v>
      </c>
      <c r="W51" s="154">
        <f t="shared" si="37"/>
        <v>0</v>
      </c>
      <c r="X51" s="155">
        <f t="shared" si="38"/>
        <v>0</v>
      </c>
      <c r="Y51" s="189">
        <f>(SQRT(POWER(O51,2)+POWER(P51,2)+POWER(Q51,2)+POWER(R51,2)+POWER(S51,2)+POWER(T51,2)+POWER(U51,2)+POWER(V51,2)+POWER(W51,2)+POWER(X51,2)))/AVERAGE('Site Description'!$B$34:$K$34)</f>
        <v>5.9725452109043342E-2</v>
      </c>
    </row>
    <row r="52" spans="1:25" x14ac:dyDescent="0.2">
      <c r="A52" s="146" t="s">
        <v>76</v>
      </c>
      <c r="B52" s="221">
        <f>IF('Site Description'!$C$34="","", IF('Data Entry'!B52&gt;0,'Data Entry'!B52,0))</f>
        <v>0</v>
      </c>
      <c r="C52" s="230">
        <f>IF('Site Description'!$C$34="","", IF('Data Entry'!C52&gt;0,'Data Entry'!C52,0))</f>
        <v>0</v>
      </c>
      <c r="D52" s="230">
        <f>IF('Site Description'!$C$34="","", IF('Data Entry'!D52&gt;0,'Data Entry'!D52,0))</f>
        <v>0</v>
      </c>
      <c r="E52" s="230">
        <f>IF('Site Description'!$C$34="","", IF('Data Entry'!E52&gt;0,'Data Entry'!E52,0))</f>
        <v>0</v>
      </c>
      <c r="F52" s="236">
        <f>IF('Site Description'!$C$34="","", IF('Data Entry'!F52&gt;0,'Data Entry'!F52,0))</f>
        <v>0</v>
      </c>
      <c r="G52" s="230">
        <f>IF('Site Description'!$C$34="","", IF('Data Entry'!G52&gt;0,'Data Entry'!G52,0))</f>
        <v>0</v>
      </c>
      <c r="H52" s="230">
        <f>IF('Site Description'!$C$34="","", IF('Data Entry'!H52&gt;0,'Data Entry'!H52,0))</f>
        <v>0</v>
      </c>
      <c r="I52" s="230">
        <f>IF('Site Description'!$C$34="","", IF('Data Entry'!I52&gt;0,'Data Entry'!I52,0))</f>
        <v>0</v>
      </c>
      <c r="J52" s="231">
        <f>IF('Site Description'!$C$34="","", IF('Data Entry'!J52&gt;0,'Data Entry'!J52,0))</f>
        <v>0</v>
      </c>
      <c r="K52" s="232">
        <f>IF('Site Description'!$C$34="","", IF('Data Entry'!K52&gt;0,'Data Entry'!K52,0))</f>
        <v>0</v>
      </c>
      <c r="L52" s="275">
        <f>SUM(B52:K52)/('Site Description'!$C$34/10000)</f>
        <v>0</v>
      </c>
      <c r="N52" s="146" t="s">
        <v>76</v>
      </c>
      <c r="O52" s="247">
        <f t="shared" si="29"/>
        <v>0</v>
      </c>
      <c r="P52" s="154">
        <f t="shared" si="30"/>
        <v>0</v>
      </c>
      <c r="Q52" s="154">
        <f t="shared" si="31"/>
        <v>0</v>
      </c>
      <c r="R52" s="154">
        <f t="shared" si="32"/>
        <v>0</v>
      </c>
      <c r="S52" s="214">
        <f t="shared" si="33"/>
        <v>0</v>
      </c>
      <c r="T52" s="154">
        <f t="shared" si="34"/>
        <v>0</v>
      </c>
      <c r="U52" s="154">
        <f t="shared" si="35"/>
        <v>0</v>
      </c>
      <c r="V52" s="154">
        <f t="shared" si="36"/>
        <v>0</v>
      </c>
      <c r="W52" s="100">
        <f t="shared" si="37"/>
        <v>0</v>
      </c>
      <c r="X52" s="114">
        <f t="shared" si="38"/>
        <v>0</v>
      </c>
      <c r="Y52" s="189">
        <f>(SQRT(POWER(O52,2)+POWER(P52,2)+POWER(Q52,2)+POWER(R52,2)+POWER(S52,2)+POWER(T52,2)+POWER(U52,2)+POWER(V52,2)+POWER(W52,2)+POWER(X52,2)))/AVERAGE('Site Description'!$B$34:$K$34)</f>
        <v>0</v>
      </c>
    </row>
    <row r="53" spans="1:25" x14ac:dyDescent="0.2">
      <c r="A53" s="146" t="s">
        <v>33</v>
      </c>
      <c r="B53" s="221">
        <f>IF('Site Description'!$C$34="","", IF('Data Entry'!B53&gt;0,'Data Entry'!B53,0))</f>
        <v>0</v>
      </c>
      <c r="C53" s="230">
        <f>IF('Site Description'!$C$34="","", IF('Data Entry'!C53&gt;0,'Data Entry'!C53,0))</f>
        <v>0</v>
      </c>
      <c r="D53" s="230">
        <f>IF('Site Description'!$C$34="","", IF('Data Entry'!D53&gt;0,'Data Entry'!D53,0))</f>
        <v>0</v>
      </c>
      <c r="E53" s="230">
        <f>IF('Site Description'!$C$34="","", IF('Data Entry'!E53&gt;0,'Data Entry'!E53,0))</f>
        <v>0</v>
      </c>
      <c r="F53" s="236">
        <f>IF('Site Description'!$C$34="","", IF('Data Entry'!F53&gt;0,'Data Entry'!F53,0))</f>
        <v>0</v>
      </c>
      <c r="G53" s="230">
        <f>IF('Site Description'!$C$34="","", IF('Data Entry'!G53&gt;0,'Data Entry'!G53,0))</f>
        <v>0</v>
      </c>
      <c r="H53" s="230">
        <f>IF('Site Description'!$C$34="","", IF('Data Entry'!H53&gt;0,'Data Entry'!H53,0))</f>
        <v>0</v>
      </c>
      <c r="I53" s="230">
        <f>IF('Site Description'!$C$34="","", IF('Data Entry'!I53&gt;0,'Data Entry'!I53,0))</f>
        <v>0</v>
      </c>
      <c r="J53" s="231">
        <f>IF('Site Description'!$C$34="","", IF('Data Entry'!J53&gt;0,'Data Entry'!J53,0))</f>
        <v>0</v>
      </c>
      <c r="K53" s="232">
        <f>IF('Site Description'!$C$34="","", IF('Data Entry'!K53&gt;0,'Data Entry'!K53,0))</f>
        <v>0</v>
      </c>
      <c r="L53" s="275">
        <f>SUM(B53:K53)/('Site Description'!$C$34/10000)</f>
        <v>0</v>
      </c>
      <c r="N53" s="146" t="s">
        <v>33</v>
      </c>
      <c r="O53" s="247">
        <f t="shared" si="29"/>
        <v>0</v>
      </c>
      <c r="P53" s="154">
        <f t="shared" si="30"/>
        <v>0</v>
      </c>
      <c r="Q53" s="154">
        <f t="shared" si="31"/>
        <v>0</v>
      </c>
      <c r="R53" s="154">
        <f t="shared" si="32"/>
        <v>0</v>
      </c>
      <c r="S53" s="214">
        <f t="shared" si="33"/>
        <v>0</v>
      </c>
      <c r="T53" s="154">
        <f t="shared" si="34"/>
        <v>0</v>
      </c>
      <c r="U53" s="154">
        <f t="shared" si="35"/>
        <v>0</v>
      </c>
      <c r="V53" s="154">
        <f t="shared" si="36"/>
        <v>0</v>
      </c>
      <c r="W53" s="100">
        <f t="shared" si="37"/>
        <v>0</v>
      </c>
      <c r="X53" s="114">
        <f t="shared" si="38"/>
        <v>0</v>
      </c>
      <c r="Y53" s="189">
        <f>(SQRT(POWER(O53,2)+POWER(P53,2)+POWER(Q53,2)+POWER(R53,2)+POWER(S53,2)+POWER(T53,2)+POWER(U53,2)+POWER(V53,2)+POWER(W53,2)+POWER(X53,2)))/AVERAGE('Site Description'!$B$34:$K$34)</f>
        <v>0</v>
      </c>
    </row>
    <row r="54" spans="1:25" x14ac:dyDescent="0.2">
      <c r="A54" s="146" t="s">
        <v>111</v>
      </c>
      <c r="B54" s="221">
        <f>IF('Site Description'!$C$34="","", IF('Data Entry'!B54&gt;0,'Data Entry'!B54,0))</f>
        <v>0</v>
      </c>
      <c r="C54" s="230">
        <f>IF('Site Description'!$C$34="","", IF('Data Entry'!C54&gt;0,'Data Entry'!C54,0))</f>
        <v>0</v>
      </c>
      <c r="D54" s="230">
        <f>IF('Site Description'!$C$34="","", IF('Data Entry'!D54&gt;0,'Data Entry'!D54,0))</f>
        <v>0</v>
      </c>
      <c r="E54" s="230">
        <f>IF('Site Description'!$C$34="","", IF('Data Entry'!E54&gt;0,'Data Entry'!E54,0))</f>
        <v>0</v>
      </c>
      <c r="F54" s="237">
        <f>IF('Site Description'!$C$34="","", IF('Data Entry'!F54&gt;0,'Data Entry'!F54,0))</f>
        <v>0</v>
      </c>
      <c r="G54" s="230">
        <f>IF('Site Description'!$C$34="","", IF('Data Entry'!G54&gt;0,'Data Entry'!G54,0))</f>
        <v>0</v>
      </c>
      <c r="H54" s="230">
        <f>IF('Site Description'!$C$34="","", IF('Data Entry'!H54&gt;0,'Data Entry'!H54,0))</f>
        <v>0</v>
      </c>
      <c r="I54" s="230">
        <f>IF('Site Description'!$C$34="","", IF('Data Entry'!I54&gt;0,'Data Entry'!I54,0))</f>
        <v>0</v>
      </c>
      <c r="J54" s="230">
        <f>IF('Site Description'!$C$34="","", IF('Data Entry'!J54&gt;0,'Data Entry'!J54,0))</f>
        <v>0</v>
      </c>
      <c r="K54" s="233">
        <f>IF('Site Description'!$C$34="","", IF('Data Entry'!K54&gt;0,'Data Entry'!K54,0))</f>
        <v>0</v>
      </c>
      <c r="L54" s="275">
        <f>SUM(B54:K54)/('Site Description'!$C$34/10000)</f>
        <v>0</v>
      </c>
      <c r="N54" s="146" t="s">
        <v>111</v>
      </c>
      <c r="O54" s="247">
        <f t="shared" si="29"/>
        <v>0</v>
      </c>
      <c r="P54" s="154">
        <f t="shared" si="30"/>
        <v>0</v>
      </c>
      <c r="Q54" s="154">
        <f t="shared" si="31"/>
        <v>0</v>
      </c>
      <c r="R54" s="154">
        <f t="shared" si="32"/>
        <v>0</v>
      </c>
      <c r="S54" s="216">
        <f t="shared" si="33"/>
        <v>0</v>
      </c>
      <c r="T54" s="154">
        <f t="shared" si="34"/>
        <v>0</v>
      </c>
      <c r="U54" s="154">
        <f t="shared" si="35"/>
        <v>0</v>
      </c>
      <c r="V54" s="154">
        <f t="shared" si="36"/>
        <v>0</v>
      </c>
      <c r="W54" s="154">
        <f t="shared" si="37"/>
        <v>0</v>
      </c>
      <c r="X54" s="155">
        <f t="shared" si="38"/>
        <v>0</v>
      </c>
      <c r="Y54" s="189">
        <f>(SQRT(POWER(O54,2)+POWER(P54,2)+POWER(Q54,2)+POWER(R54,2)+POWER(S54,2)+POWER(T54,2)+POWER(U54,2)+POWER(V54,2)+POWER(W54,2)+POWER(X54,2)))/AVERAGE('Site Description'!$B$34:$K$34)</f>
        <v>0</v>
      </c>
    </row>
    <row r="55" spans="1:25" x14ac:dyDescent="0.2">
      <c r="A55" s="146" t="s">
        <v>50</v>
      </c>
      <c r="B55" s="221">
        <f>IF('Site Description'!$C$34="","", IF('Data Entry'!B55&gt;0,'Data Entry'!B55,0))</f>
        <v>0</v>
      </c>
      <c r="C55" s="230">
        <f>IF('Site Description'!$C$34="","", IF('Data Entry'!C55&gt;0,'Data Entry'!C55,0))</f>
        <v>0</v>
      </c>
      <c r="D55" s="230">
        <f>IF('Site Description'!$C$34="","", IF('Data Entry'!D55&gt;0,'Data Entry'!D55,0))</f>
        <v>0</v>
      </c>
      <c r="E55" s="231">
        <f>IF('Site Description'!$C$34="","", IF('Data Entry'!E55&gt;0,'Data Entry'!E55,0))</f>
        <v>0</v>
      </c>
      <c r="F55" s="236">
        <f>IF('Site Description'!$C$34="","", IF('Data Entry'!F55&gt;0,'Data Entry'!F55,0))</f>
        <v>0</v>
      </c>
      <c r="G55" s="230">
        <f>IF('Site Description'!$C$34="","", IF('Data Entry'!G55&gt;0,'Data Entry'!G55,0))</f>
        <v>0</v>
      </c>
      <c r="H55" s="230">
        <f>IF('Site Description'!$C$34="","", IF('Data Entry'!H55&gt;0,'Data Entry'!H55,0))</f>
        <v>0</v>
      </c>
      <c r="I55" s="231">
        <f>IF('Site Description'!$C$34="","", IF('Data Entry'!I55&gt;0,'Data Entry'!I55,0))</f>
        <v>0</v>
      </c>
      <c r="J55" s="231">
        <f>IF('Site Description'!$C$34="","", IF('Data Entry'!J55&gt;0,'Data Entry'!J55,0))</f>
        <v>0</v>
      </c>
      <c r="K55" s="232">
        <f>IF('Site Description'!$C$34="","", IF('Data Entry'!K55&gt;0,'Data Entry'!K55,0))</f>
        <v>0</v>
      </c>
      <c r="L55" s="275">
        <f>SUM(B55:K55)/('Site Description'!$C$34/10000)</f>
        <v>0</v>
      </c>
      <c r="N55" s="146" t="s">
        <v>50</v>
      </c>
      <c r="O55" s="247">
        <f t="shared" si="29"/>
        <v>0</v>
      </c>
      <c r="P55" s="154">
        <f t="shared" si="30"/>
        <v>0</v>
      </c>
      <c r="Q55" s="154">
        <f t="shared" si="31"/>
        <v>0</v>
      </c>
      <c r="R55" s="100">
        <f t="shared" si="32"/>
        <v>0</v>
      </c>
      <c r="S55" s="214">
        <f t="shared" si="33"/>
        <v>0</v>
      </c>
      <c r="T55" s="154">
        <f t="shared" si="34"/>
        <v>0</v>
      </c>
      <c r="U55" s="154">
        <f t="shared" si="35"/>
        <v>0</v>
      </c>
      <c r="V55" s="100">
        <f t="shared" si="36"/>
        <v>0</v>
      </c>
      <c r="W55" s="100">
        <f t="shared" si="37"/>
        <v>0</v>
      </c>
      <c r="X55" s="114">
        <f t="shared" si="38"/>
        <v>0</v>
      </c>
      <c r="Y55" s="189">
        <f>(SQRT(POWER(O55,2)+POWER(P55,2)+POWER(Q55,2)+POWER(R55,2)+POWER(S55,2)+POWER(T55,2)+POWER(U55,2)+POWER(V55,2)+POWER(W55,2)+POWER(X55,2)))/AVERAGE('Site Description'!$B$34:$K$34)</f>
        <v>0</v>
      </c>
    </row>
    <row r="56" spans="1:25" x14ac:dyDescent="0.2">
      <c r="A56" s="146" t="s">
        <v>31</v>
      </c>
      <c r="B56" s="221">
        <f>IF('Site Description'!$C$34="","", IF('Data Entry'!B56&gt;0,'Data Entry'!B56,0))</f>
        <v>0</v>
      </c>
      <c r="C56" s="230">
        <f>IF('Site Description'!$C$34="","", IF('Data Entry'!C56&gt;0,'Data Entry'!C56,0))</f>
        <v>0</v>
      </c>
      <c r="D56" s="230">
        <f>IF('Site Description'!$C$34="","", IF('Data Entry'!D56&gt;0,'Data Entry'!D56,0))</f>
        <v>0</v>
      </c>
      <c r="E56" s="230">
        <f>IF('Site Description'!$C$34="","", IF('Data Entry'!E56&gt;0,'Data Entry'!E56,0))</f>
        <v>0</v>
      </c>
      <c r="F56" s="237">
        <f>IF('Site Description'!$C$34="","", IF('Data Entry'!F56&gt;0,'Data Entry'!F56,0))</f>
        <v>0</v>
      </c>
      <c r="G56" s="230">
        <f>IF('Site Description'!$C$34="","", IF('Data Entry'!G56&gt;0,'Data Entry'!G56,0))</f>
        <v>0</v>
      </c>
      <c r="H56" s="230">
        <f>IF('Site Description'!$C$34="","", IF('Data Entry'!H56&gt;0,'Data Entry'!H56,0))</f>
        <v>0</v>
      </c>
      <c r="I56" s="230">
        <f>IF('Site Description'!$C$34="","", IF('Data Entry'!I56&gt;0,'Data Entry'!I56,0))</f>
        <v>0</v>
      </c>
      <c r="J56" s="230">
        <f>IF('Site Description'!$C$34="","", IF('Data Entry'!J56&gt;0,'Data Entry'!J56,0))</f>
        <v>0</v>
      </c>
      <c r="K56" s="233">
        <f>IF('Site Description'!$C$34="","", IF('Data Entry'!K56&gt;0,'Data Entry'!K56,0))</f>
        <v>0</v>
      </c>
      <c r="L56" s="275">
        <f>SUM(B56:K56)/('Site Description'!$C$34/10000)</f>
        <v>0</v>
      </c>
      <c r="N56" s="146" t="s">
        <v>31</v>
      </c>
      <c r="O56" s="247">
        <f t="shared" si="29"/>
        <v>0</v>
      </c>
      <c r="P56" s="154">
        <f t="shared" si="30"/>
        <v>0</v>
      </c>
      <c r="Q56" s="154">
        <f t="shared" si="31"/>
        <v>0</v>
      </c>
      <c r="R56" s="154">
        <f t="shared" si="32"/>
        <v>0</v>
      </c>
      <c r="S56" s="216">
        <f t="shared" si="33"/>
        <v>0</v>
      </c>
      <c r="T56" s="154">
        <f t="shared" si="34"/>
        <v>0</v>
      </c>
      <c r="U56" s="154">
        <f t="shared" si="35"/>
        <v>0</v>
      </c>
      <c r="V56" s="154">
        <f t="shared" si="36"/>
        <v>0</v>
      </c>
      <c r="W56" s="154">
        <f t="shared" si="37"/>
        <v>0</v>
      </c>
      <c r="X56" s="155">
        <f t="shared" si="38"/>
        <v>0</v>
      </c>
      <c r="Y56" s="189">
        <f>(SQRT(POWER(O56,2)+POWER(P56,2)+POWER(Q56,2)+POWER(R56,2)+POWER(S56,2)+POWER(T56,2)+POWER(U56,2)+POWER(V56,2)+POWER(W56,2)+POWER(X56,2)))/AVERAGE('Site Description'!$B$34:$K$34)</f>
        <v>0</v>
      </c>
    </row>
    <row r="57" spans="1:25" x14ac:dyDescent="0.2">
      <c r="A57" s="146" t="s">
        <v>106</v>
      </c>
      <c r="B57" s="221">
        <f>IF('Site Description'!$C$34="","", IF('Data Entry'!B57&gt;0,'Data Entry'!B57,0))</f>
        <v>0</v>
      </c>
      <c r="C57" s="230">
        <f>IF('Site Description'!$C$34="","", IF('Data Entry'!C57&gt;0,'Data Entry'!C57,0))</f>
        <v>0</v>
      </c>
      <c r="D57" s="230">
        <f>IF('Site Description'!$C$34="","", IF('Data Entry'!D57&gt;0,'Data Entry'!D57,0))</f>
        <v>0</v>
      </c>
      <c r="E57" s="230">
        <f>IF('Site Description'!$C$34="","", IF('Data Entry'!E57&gt;0,'Data Entry'!E57,0))</f>
        <v>0</v>
      </c>
      <c r="F57" s="236">
        <f>IF('Site Description'!$C$34="","", IF('Data Entry'!F57&gt;0,'Data Entry'!F57,0))</f>
        <v>0</v>
      </c>
      <c r="G57" s="230">
        <f>IF('Site Description'!$C$34="","", IF('Data Entry'!G57&gt;0,'Data Entry'!G57,0))</f>
        <v>0</v>
      </c>
      <c r="H57" s="230">
        <f>IF('Site Description'!$C$34="","", IF('Data Entry'!H57&gt;0,'Data Entry'!H57,0))</f>
        <v>0</v>
      </c>
      <c r="I57" s="230">
        <f>IF('Site Description'!$C$34="","", IF('Data Entry'!I57&gt;0,'Data Entry'!I57,0))</f>
        <v>0</v>
      </c>
      <c r="J57" s="231">
        <f>IF('Site Description'!$C$34="","", IF('Data Entry'!J57&gt;0,'Data Entry'!J57,0))</f>
        <v>0</v>
      </c>
      <c r="K57" s="232">
        <f>IF('Site Description'!$C$34="","", IF('Data Entry'!K57&gt;0,'Data Entry'!K57,0))</f>
        <v>0</v>
      </c>
      <c r="L57" s="275">
        <f>SUM(B57:K57)/('Site Description'!$C$34/10000)</f>
        <v>0</v>
      </c>
      <c r="M57" s="174"/>
      <c r="N57" s="146" t="s">
        <v>106</v>
      </c>
      <c r="O57" s="247">
        <f t="shared" si="29"/>
        <v>0</v>
      </c>
      <c r="P57" s="154">
        <f t="shared" si="30"/>
        <v>0</v>
      </c>
      <c r="Q57" s="154">
        <f t="shared" si="31"/>
        <v>0</v>
      </c>
      <c r="R57" s="154">
        <f t="shared" si="32"/>
        <v>0</v>
      </c>
      <c r="S57" s="214">
        <f t="shared" si="33"/>
        <v>0</v>
      </c>
      <c r="T57" s="154">
        <f t="shared" si="34"/>
        <v>0</v>
      </c>
      <c r="U57" s="154">
        <f t="shared" si="35"/>
        <v>0</v>
      </c>
      <c r="V57" s="154">
        <f t="shared" si="36"/>
        <v>0</v>
      </c>
      <c r="W57" s="100">
        <f t="shared" si="37"/>
        <v>0</v>
      </c>
      <c r="X57" s="114">
        <f t="shared" si="38"/>
        <v>0</v>
      </c>
      <c r="Y57" s="189">
        <f>(SQRT(POWER(O57,2)+POWER(P57,2)+POWER(Q57,2)+POWER(R57,2)+POWER(S57,2)+POWER(T57,2)+POWER(U57,2)+POWER(V57,2)+POWER(W57,2)+POWER(X57,2)))/AVERAGE('Site Description'!$B$34:$K$34)</f>
        <v>0</v>
      </c>
    </row>
    <row r="58" spans="1:25" x14ac:dyDescent="0.2">
      <c r="A58" s="146" t="s">
        <v>51</v>
      </c>
      <c r="B58" s="221">
        <f>IF('Site Description'!$C$34="","", IF('Data Entry'!B58&gt;0,'Data Entry'!B58,0))</f>
        <v>0</v>
      </c>
      <c r="C58" s="230">
        <f>IF('Site Description'!$C$34="","", IF('Data Entry'!C58&gt;0,'Data Entry'!C58,0))</f>
        <v>0</v>
      </c>
      <c r="D58" s="230">
        <f>IF('Site Description'!$C$34="","", IF('Data Entry'!D58&gt;0,'Data Entry'!D58,0))</f>
        <v>0</v>
      </c>
      <c r="E58" s="230">
        <f>IF('Site Description'!$C$34="","", IF('Data Entry'!E58&gt;0,'Data Entry'!E58,0))</f>
        <v>0</v>
      </c>
      <c r="F58" s="236">
        <f>IF('Site Description'!$C$34="","", IF('Data Entry'!F58&gt;0,'Data Entry'!F58,0))</f>
        <v>0</v>
      </c>
      <c r="G58" s="230">
        <f>IF('Site Description'!$C$34="","", IF('Data Entry'!G58&gt;0,'Data Entry'!G58,0))</f>
        <v>0</v>
      </c>
      <c r="H58" s="230">
        <f>IF('Site Description'!$C$34="","", IF('Data Entry'!H58&gt;0,'Data Entry'!H58,0))</f>
        <v>0</v>
      </c>
      <c r="I58" s="230">
        <f>IF('Site Description'!$C$34="","", IF('Data Entry'!I58&gt;0,'Data Entry'!I58,0))</f>
        <v>0</v>
      </c>
      <c r="J58" s="231">
        <f>IF('Site Description'!$C$34="","", IF('Data Entry'!J58&gt;0,'Data Entry'!J58,0))</f>
        <v>0</v>
      </c>
      <c r="K58" s="232">
        <f>IF('Site Description'!$C$34="","", IF('Data Entry'!K58&gt;0,'Data Entry'!K58,0))</f>
        <v>0</v>
      </c>
      <c r="L58" s="275">
        <f>SUM(B58:K58)/('Site Description'!$C$34/10000)</f>
        <v>0</v>
      </c>
      <c r="N58" s="146" t="s">
        <v>51</v>
      </c>
      <c r="O58" s="247">
        <f t="shared" si="29"/>
        <v>0</v>
      </c>
      <c r="P58" s="154">
        <f t="shared" si="30"/>
        <v>0</v>
      </c>
      <c r="Q58" s="154">
        <f t="shared" si="31"/>
        <v>0</v>
      </c>
      <c r="R58" s="154">
        <f t="shared" si="32"/>
        <v>0</v>
      </c>
      <c r="S58" s="214">
        <f t="shared" si="33"/>
        <v>0</v>
      </c>
      <c r="T58" s="154">
        <f t="shared" si="34"/>
        <v>0</v>
      </c>
      <c r="U58" s="154">
        <f t="shared" si="35"/>
        <v>0</v>
      </c>
      <c r="V58" s="154">
        <f t="shared" si="36"/>
        <v>0</v>
      </c>
      <c r="W58" s="100">
        <f t="shared" si="37"/>
        <v>0</v>
      </c>
      <c r="X58" s="114">
        <f t="shared" si="38"/>
        <v>0</v>
      </c>
      <c r="Y58" s="189">
        <f>(SQRT(POWER(O58,2)+POWER(P58,2)+POWER(Q58,2)+POWER(R58,2)+POWER(S58,2)+POWER(T58,2)+POWER(U58,2)+POWER(V58,2)+POWER(W58,2)+POWER(X58,2)))/AVERAGE('Site Description'!$B$34:$K$34)</f>
        <v>0</v>
      </c>
    </row>
    <row r="59" spans="1:25" x14ac:dyDescent="0.2">
      <c r="A59" s="146" t="s">
        <v>52</v>
      </c>
      <c r="B59" s="221">
        <f>IF('Site Description'!$C$34="","", IF('Data Entry'!B59&gt;0,'Data Entry'!B59,0))</f>
        <v>0</v>
      </c>
      <c r="C59" s="230">
        <f>IF('Site Description'!$C$34="","", IF('Data Entry'!C59&gt;0,'Data Entry'!C59,0))</f>
        <v>0</v>
      </c>
      <c r="D59" s="230">
        <f>IF('Site Description'!$C$34="","", IF('Data Entry'!D59&gt;0,'Data Entry'!D59,0))</f>
        <v>0</v>
      </c>
      <c r="E59" s="230">
        <f>IF('Site Description'!$C$34="","", IF('Data Entry'!E59&gt;0,'Data Entry'!E59,0))</f>
        <v>0</v>
      </c>
      <c r="F59" s="236">
        <f>IF('Site Description'!$C$34="","", IF('Data Entry'!F59&gt;0,'Data Entry'!F59,0))</f>
        <v>0</v>
      </c>
      <c r="G59" s="230">
        <f>IF('Site Description'!$C$34="","", IF('Data Entry'!G59&gt;0,'Data Entry'!G59,0))</f>
        <v>0</v>
      </c>
      <c r="H59" s="230">
        <f>IF('Site Description'!$C$34="","", IF('Data Entry'!H59&gt;0,'Data Entry'!H59,0))</f>
        <v>0</v>
      </c>
      <c r="I59" s="230">
        <f>IF('Site Description'!$C$34="","", IF('Data Entry'!I59&gt;0,'Data Entry'!I59,0))</f>
        <v>0</v>
      </c>
      <c r="J59" s="231">
        <f>IF('Site Description'!$C$34="","", IF('Data Entry'!J59&gt;0,'Data Entry'!J59,0))</f>
        <v>0</v>
      </c>
      <c r="K59" s="232">
        <f>IF('Site Description'!$C$34="","", IF('Data Entry'!K59&gt;0,'Data Entry'!K59,0))</f>
        <v>0</v>
      </c>
      <c r="L59" s="275">
        <f>SUM(B59:K59)/('Site Description'!$C$34/10000)</f>
        <v>0</v>
      </c>
      <c r="M59" s="169"/>
      <c r="N59" s="146" t="s">
        <v>52</v>
      </c>
      <c r="O59" s="247">
        <f t="shared" si="29"/>
        <v>0</v>
      </c>
      <c r="P59" s="154">
        <f t="shared" si="30"/>
        <v>0</v>
      </c>
      <c r="Q59" s="154">
        <f t="shared" si="31"/>
        <v>0</v>
      </c>
      <c r="R59" s="154">
        <f t="shared" si="32"/>
        <v>0</v>
      </c>
      <c r="S59" s="214">
        <f t="shared" si="33"/>
        <v>0</v>
      </c>
      <c r="T59" s="154">
        <f t="shared" si="34"/>
        <v>0</v>
      </c>
      <c r="U59" s="154">
        <f t="shared" si="35"/>
        <v>0</v>
      </c>
      <c r="V59" s="154">
        <f t="shared" si="36"/>
        <v>0</v>
      </c>
      <c r="W59" s="100">
        <f t="shared" si="37"/>
        <v>0</v>
      </c>
      <c r="X59" s="114">
        <f t="shared" si="38"/>
        <v>0</v>
      </c>
      <c r="Y59" s="189">
        <f>(SQRT(POWER(O59,2)+POWER(P59,2)+POWER(Q59,2)+POWER(R59,2)+POWER(S59,2)+POWER(T59,2)+POWER(U59,2)+POWER(V59,2)+POWER(W59,2)+POWER(X59,2)))/AVERAGE('Site Description'!$B$34:$K$34)</f>
        <v>0</v>
      </c>
    </row>
    <row r="60" spans="1:25" ht="16" thickBot="1" x14ac:dyDescent="0.25">
      <c r="A60" s="146" t="s">
        <v>53</v>
      </c>
      <c r="B60" s="238">
        <f>IF('Site Description'!$C$34="","", IF('Data Entry'!B60&gt;0,'Data Entry'!B60,0))</f>
        <v>0</v>
      </c>
      <c r="C60" s="239">
        <f>IF('Site Description'!$C$34="","", IF('Data Entry'!C60&gt;0,'Data Entry'!C60,0))</f>
        <v>0</v>
      </c>
      <c r="D60" s="239">
        <f>IF('Site Description'!$C$34="","", IF('Data Entry'!D60&gt;0,'Data Entry'!D60,0))</f>
        <v>0</v>
      </c>
      <c r="E60" s="241">
        <f>IF('Site Description'!$C$34="","", IF('Data Entry'!E60&gt;0,'Data Entry'!E60,0))</f>
        <v>0</v>
      </c>
      <c r="F60" s="240">
        <f>IF('Site Description'!$C$34="","", IF('Data Entry'!F60&gt;0,'Data Entry'!F60,0))</f>
        <v>0</v>
      </c>
      <c r="G60" s="239">
        <f>IF('Site Description'!$C$34="","", IF('Data Entry'!G60&gt;0,'Data Entry'!G60,0))</f>
        <v>0</v>
      </c>
      <c r="H60" s="239">
        <f>IF('Site Description'!$C$34="","", IF('Data Entry'!H60&gt;0,'Data Entry'!H60,0))</f>
        <v>0</v>
      </c>
      <c r="I60" s="241">
        <f>IF('Site Description'!$C$34="","", IF('Data Entry'!I60&gt;0,'Data Entry'!I60,0))</f>
        <v>0</v>
      </c>
      <c r="J60" s="241">
        <f>IF('Site Description'!$C$34="","", IF('Data Entry'!J60&gt;0,'Data Entry'!J60,0))</f>
        <v>0</v>
      </c>
      <c r="K60" s="242">
        <f>IF('Site Description'!$C$34="","", IF('Data Entry'!K60&gt;0,'Data Entry'!K60,0))</f>
        <v>0</v>
      </c>
      <c r="L60" s="275">
        <f>SUM(B60:K60)/('Site Description'!$C$34/10000)</f>
        <v>0</v>
      </c>
      <c r="M60" s="174"/>
      <c r="N60" s="146" t="s">
        <v>53</v>
      </c>
      <c r="O60" s="257">
        <f t="shared" si="29"/>
        <v>0</v>
      </c>
      <c r="P60" s="160">
        <f t="shared" si="30"/>
        <v>0</v>
      </c>
      <c r="Q60" s="160">
        <f t="shared" si="31"/>
        <v>0</v>
      </c>
      <c r="R60" s="115">
        <f t="shared" si="32"/>
        <v>0</v>
      </c>
      <c r="S60" s="215">
        <f t="shared" si="33"/>
        <v>0</v>
      </c>
      <c r="T60" s="160">
        <f t="shared" si="34"/>
        <v>0</v>
      </c>
      <c r="U60" s="160">
        <f t="shared" si="35"/>
        <v>0</v>
      </c>
      <c r="V60" s="115">
        <f t="shared" si="36"/>
        <v>0</v>
      </c>
      <c r="W60" s="115">
        <f t="shared" si="37"/>
        <v>0</v>
      </c>
      <c r="X60" s="116">
        <f t="shared" si="38"/>
        <v>0</v>
      </c>
      <c r="Y60" s="189">
        <f>(SQRT(POWER(O60,2)+POWER(P60,2)+POWER(Q60,2)+POWER(R60,2)+POWER(S60,2)+POWER(T60,2)+POWER(U60,2)+POWER(V60,2)+POWER(W60,2)+POWER(X60,2)))/AVERAGE('Site Description'!$B$34:$K$34)</f>
        <v>0</v>
      </c>
    </row>
    <row r="61" spans="1:25" ht="16" thickBot="1" x14ac:dyDescent="0.25">
      <c r="A61" s="211" t="s">
        <v>123</v>
      </c>
      <c r="B61" s="276">
        <f>IFERROR(SUM(B35:B60)/('Site Description'!$C$34/10000),"")</f>
        <v>0</v>
      </c>
      <c r="C61" s="277">
        <f>IFERROR(SUM(C35:C60)/('Site Description'!$C$34/10000),"")</f>
        <v>1083.3333333333333</v>
      </c>
      <c r="D61" s="276">
        <f>IFERROR(SUM(D35:D60)/('Site Description'!$C$34/10000),"")</f>
        <v>0</v>
      </c>
      <c r="E61" s="276">
        <f>IFERROR(SUM(E35:E60)/('Site Description'!$C$34/10000),"")</f>
        <v>0</v>
      </c>
      <c r="F61" s="278">
        <f>IFERROR(SUM(F35:F60)/('Site Description'!$C$34/10000),"")</f>
        <v>0</v>
      </c>
      <c r="G61" s="276">
        <f>IFERROR(SUM(G35:G60)/('Site Description'!$C$34/10000),"")</f>
        <v>500</v>
      </c>
      <c r="H61" s="276">
        <f>IFERROR(SUM(H35:H60)/('Site Description'!$C$34/10000),"")</f>
        <v>0</v>
      </c>
      <c r="I61" s="276">
        <f>IFERROR(SUM(I35:I60)/('Site Description'!$C$34/10000),"")</f>
        <v>0</v>
      </c>
      <c r="J61" s="276">
        <f>IFERROR(SUM(J35:J60)/('Site Description'!$C$34/10000),"")</f>
        <v>0</v>
      </c>
      <c r="K61" s="279">
        <f>IFERROR(SUM(K35:K60)/('Site Description'!$C$34/10000),"")</f>
        <v>0</v>
      </c>
      <c r="L61" s="280">
        <f>IF(SUM(B61:K61)&gt;0,SUM(B61:K61),"")</f>
        <v>1583.3333333333333</v>
      </c>
      <c r="M61" s="174"/>
      <c r="N61" s="211" t="s">
        <v>123</v>
      </c>
      <c r="O61" s="200">
        <f>STDEV(B30,B61,B92,B123,B154,B185,B216,B247,B278,B309)</f>
        <v>0</v>
      </c>
      <c r="P61" s="201">
        <f>STDEV(C30,C61,C92,C123,C154,C185,C216,C247,C278,C309)</f>
        <v>462.48123085038685</v>
      </c>
      <c r="Q61" s="200">
        <f>STDEV(D30,D61,D92,D123,D154,D185,D216,D247,D278,D309)</f>
        <v>0</v>
      </c>
      <c r="R61" s="200">
        <f>STDEV(E30,E61,E92,E123,E154,E185,E216,E247,E278,E309)</f>
        <v>0</v>
      </c>
      <c r="S61" s="202">
        <f>STDEV(F30,F61,F92,F123,F154,F185,F216,F247,F278,F309)</f>
        <v>0</v>
      </c>
      <c r="T61" s="200">
        <f t="shared" ref="T61:X61" si="39">STDEV(G30,G61,G92,G123,G154,G185,G216,G247,G278,G309)</f>
        <v>365.14837167011086</v>
      </c>
      <c r="U61" s="200">
        <f t="shared" si="39"/>
        <v>0</v>
      </c>
      <c r="V61" s="200">
        <f t="shared" si="39"/>
        <v>0</v>
      </c>
      <c r="W61" s="200">
        <f t="shared" si="39"/>
        <v>0</v>
      </c>
      <c r="X61" s="203">
        <f t="shared" si="39"/>
        <v>0</v>
      </c>
      <c r="Y61" s="204">
        <f>STDEV(L30,L61,L92,L123,L154,L185,L216,L247,L278,L309)</f>
        <v>769.19871728095518</v>
      </c>
    </row>
    <row r="62" spans="1:25" ht="16" thickBot="1" x14ac:dyDescent="0.25"/>
    <row r="63" spans="1:25" ht="16" thickBot="1" x14ac:dyDescent="0.25">
      <c r="A63" s="448" t="s">
        <v>57</v>
      </c>
      <c r="B63" s="449"/>
      <c r="C63" s="450"/>
      <c r="D63" s="450"/>
      <c r="E63" s="450"/>
      <c r="F63" s="450"/>
      <c r="G63" s="450"/>
      <c r="H63" s="450"/>
      <c r="I63" s="450"/>
      <c r="J63" s="450"/>
      <c r="K63" s="451"/>
      <c r="L63" s="168"/>
      <c r="N63" s="208"/>
      <c r="O63" s="169"/>
      <c r="P63" s="169"/>
      <c r="Q63" s="169"/>
      <c r="R63" s="169"/>
      <c r="S63" s="169"/>
      <c r="T63" s="169"/>
      <c r="U63" s="169"/>
      <c r="V63" s="169"/>
      <c r="W63" s="169"/>
      <c r="X63" s="169"/>
      <c r="Y63" s="169"/>
    </row>
    <row r="64" spans="1:25" x14ac:dyDescent="0.2">
      <c r="A64" s="171"/>
      <c r="B64" s="172" t="s">
        <v>107</v>
      </c>
      <c r="C64" s="464" t="s">
        <v>23</v>
      </c>
      <c r="D64" s="465"/>
      <c r="E64" s="465"/>
      <c r="F64" s="466"/>
      <c r="G64" s="458" t="s">
        <v>24</v>
      </c>
      <c r="H64" s="459"/>
      <c r="I64" s="459"/>
      <c r="J64" s="459"/>
      <c r="K64" s="460"/>
      <c r="L64" s="173" t="s">
        <v>110</v>
      </c>
      <c r="N64" s="209"/>
      <c r="O64" s="174"/>
      <c r="P64" s="174"/>
      <c r="Q64" s="174"/>
      <c r="R64" s="174"/>
      <c r="S64" s="174"/>
      <c r="T64" s="174"/>
      <c r="U64" s="174"/>
      <c r="V64" s="174"/>
      <c r="W64" s="174"/>
      <c r="X64" s="174"/>
      <c r="Y64" s="174"/>
    </row>
    <row r="65" spans="1:25" x14ac:dyDescent="0.2">
      <c r="A65" s="177" t="s">
        <v>54</v>
      </c>
      <c r="B65" s="172" t="s">
        <v>108</v>
      </c>
      <c r="C65" s="172" t="s">
        <v>38</v>
      </c>
      <c r="D65" s="172" t="s">
        <v>39</v>
      </c>
      <c r="E65" s="172" t="s">
        <v>40</v>
      </c>
      <c r="F65" s="172" t="s">
        <v>41</v>
      </c>
      <c r="G65" s="172" t="s">
        <v>38</v>
      </c>
      <c r="H65" s="172" t="s">
        <v>39</v>
      </c>
      <c r="I65" s="172" t="s">
        <v>40</v>
      </c>
      <c r="J65" s="172" t="s">
        <v>41</v>
      </c>
      <c r="K65" s="178" t="s">
        <v>65</v>
      </c>
      <c r="L65" s="179" t="s">
        <v>124</v>
      </c>
      <c r="N65" s="209"/>
      <c r="O65" s="174"/>
      <c r="P65" s="174"/>
      <c r="Q65" s="174"/>
      <c r="R65" s="174"/>
      <c r="S65" s="174"/>
      <c r="T65" s="174"/>
      <c r="U65" s="174"/>
      <c r="V65" s="174"/>
      <c r="W65" s="174"/>
      <c r="X65" s="174"/>
      <c r="Y65" s="174"/>
    </row>
    <row r="66" spans="1:25" x14ac:dyDescent="0.2">
      <c r="A66" s="184" t="s">
        <v>42</v>
      </c>
      <c r="B66" s="217">
        <f>IF('Site Description'!$D$34="","", IF('Data Entry'!B66&gt;0,'Data Entry'!B66,0))</f>
        <v>0</v>
      </c>
      <c r="C66" s="218">
        <f>IF('Site Description'!$D$34="","", IF('Data Entry'!C66&gt;0,'Data Entry'!C66,0))</f>
        <v>0</v>
      </c>
      <c r="D66" s="218">
        <f>IF('Site Description'!$D$34="","", IF('Data Entry'!D66&gt;0,'Data Entry'!D66,0))</f>
        <v>0</v>
      </c>
      <c r="E66" s="218">
        <f>IF('Site Description'!$D$34="","", IF('Data Entry'!E66&gt;0,'Data Entry'!E66,0))</f>
        <v>0</v>
      </c>
      <c r="F66" s="219">
        <f>IF('Site Description'!$D$34="","", IF('Data Entry'!F66&gt;0,'Data Entry'!F66,0))</f>
        <v>0</v>
      </c>
      <c r="G66" s="218">
        <f>IF('Site Description'!$D$34="","", IF('Data Entry'!G66&gt;0,'Data Entry'!G66,0))</f>
        <v>0</v>
      </c>
      <c r="H66" s="218">
        <f>IF('Site Description'!$D$34="","", IF('Data Entry'!H66&gt;0,'Data Entry'!H66,0))</f>
        <v>0</v>
      </c>
      <c r="I66" s="218">
        <f>IF('Site Description'!$D$34="","", IF('Data Entry'!I66&gt;0,'Data Entry'!I66,0))</f>
        <v>0</v>
      </c>
      <c r="J66" s="218">
        <f>IF('Site Description'!$D$34="","", IF('Data Entry'!J66&gt;0,'Data Entry'!J66,0))</f>
        <v>0</v>
      </c>
      <c r="K66" s="220">
        <f>IF('Site Description'!$D$34="","", IF('Data Entry'!K66&gt;0,'Data Entry'!K66,0))</f>
        <v>0</v>
      </c>
      <c r="L66" s="275">
        <f>SUM(B66:K66)/('Site Description'!$D$34/10000)</f>
        <v>0</v>
      </c>
    </row>
    <row r="67" spans="1:25" x14ac:dyDescent="0.2">
      <c r="A67" s="184" t="s">
        <v>105</v>
      </c>
      <c r="B67" s="221">
        <f>IF('Site Description'!$D$34="","", IF('Data Entry'!B67&gt;0,'Data Entry'!B67,0))</f>
        <v>0</v>
      </c>
      <c r="C67" s="218">
        <f>IF('Site Description'!$D$34="","", IF('Data Entry'!C67&gt;0,'Data Entry'!C67,0))</f>
        <v>0</v>
      </c>
      <c r="D67" s="218">
        <f>IF('Site Description'!$D$34="","", IF('Data Entry'!D67&gt;0,'Data Entry'!D67,0))</f>
        <v>0</v>
      </c>
      <c r="E67" s="218">
        <f>IF('Site Description'!$D$34="","", IF('Data Entry'!E67&gt;0,'Data Entry'!E67,0))</f>
        <v>0</v>
      </c>
      <c r="F67" s="222">
        <f>IF('Site Description'!$D$34="","", IF('Data Entry'!F67&gt;0,'Data Entry'!F67,0))</f>
        <v>0</v>
      </c>
      <c r="G67" s="218">
        <f>IF('Site Description'!$D$34="","", IF('Data Entry'!G67&gt;0,'Data Entry'!G67,0))</f>
        <v>0</v>
      </c>
      <c r="H67" s="218">
        <f>IF('Site Description'!$D$34="","", IF('Data Entry'!H67&gt;0,'Data Entry'!H67,0))</f>
        <v>0</v>
      </c>
      <c r="I67" s="218">
        <f>IF('Site Description'!$D$34="","", IF('Data Entry'!I67&gt;0,'Data Entry'!I67,0))</f>
        <v>0</v>
      </c>
      <c r="J67" s="223">
        <f>IF('Site Description'!$D$34="","", IF('Data Entry'!J67&gt;0,'Data Entry'!J67,0))</f>
        <v>0</v>
      </c>
      <c r="K67" s="224">
        <f>IF('Site Description'!$D$34="","", IF('Data Entry'!K67&gt;0,'Data Entry'!K67,0))</f>
        <v>0</v>
      </c>
      <c r="L67" s="275">
        <f>SUM(B67:K67)/('Site Description'!$D$34/10000)</f>
        <v>0</v>
      </c>
    </row>
    <row r="68" spans="1:25" x14ac:dyDescent="0.2">
      <c r="A68" s="184" t="s">
        <v>43</v>
      </c>
      <c r="B68" s="221">
        <f>IF('Site Description'!$D$34="","", IF('Data Entry'!B68&gt;0,'Data Entry'!B68,0))</f>
        <v>0</v>
      </c>
      <c r="C68" s="218">
        <f>IF('Site Description'!$D$34="","", IF('Data Entry'!C68&gt;0,'Data Entry'!C68,0))</f>
        <v>0</v>
      </c>
      <c r="D68" s="218">
        <f>IF('Site Description'!$D$34="","", IF('Data Entry'!D68&gt;0,'Data Entry'!D68,0))</f>
        <v>0</v>
      </c>
      <c r="E68" s="218">
        <f>IF('Site Description'!$D$34="","", IF('Data Entry'!E68&gt;0,'Data Entry'!E68,0))</f>
        <v>0</v>
      </c>
      <c r="F68" s="219">
        <f>IF('Site Description'!$D$34="","", IF('Data Entry'!F68&gt;0,'Data Entry'!F68,0))</f>
        <v>0</v>
      </c>
      <c r="G68" s="218">
        <f>IF('Site Description'!$D$34="","", IF('Data Entry'!G68&gt;0,'Data Entry'!G68,0))</f>
        <v>0</v>
      </c>
      <c r="H68" s="218">
        <f>IF('Site Description'!$D$34="","", IF('Data Entry'!H68&gt;0,'Data Entry'!H68,0))</f>
        <v>0</v>
      </c>
      <c r="I68" s="218">
        <f>IF('Site Description'!$D$34="","", IF('Data Entry'!I68&gt;0,'Data Entry'!I68,0))</f>
        <v>0</v>
      </c>
      <c r="J68" s="218">
        <f>IF('Site Description'!$D$34="","", IF('Data Entry'!J68&gt;0,'Data Entry'!J68,0))</f>
        <v>0</v>
      </c>
      <c r="K68" s="220">
        <f>IF('Site Description'!$D$34="","", IF('Data Entry'!K68&gt;0,'Data Entry'!K68,0))</f>
        <v>0</v>
      </c>
      <c r="L68" s="275">
        <f>SUM(B68:K68)/('Site Description'!$D$34/10000)</f>
        <v>0</v>
      </c>
    </row>
    <row r="69" spans="1:25" x14ac:dyDescent="0.2">
      <c r="A69" s="194" t="s">
        <v>104</v>
      </c>
      <c r="B69" s="221">
        <f>IF('Site Description'!$D$34="","", IF('Data Entry'!B69&gt;0,'Data Entry'!B69,0))</f>
        <v>0</v>
      </c>
      <c r="C69" s="218">
        <f>IF('Site Description'!$D$34="","", IF('Data Entry'!C69&gt;0,'Data Entry'!C69,0))</f>
        <v>0</v>
      </c>
      <c r="D69" s="218">
        <f>IF('Site Description'!$D$34="","", IF('Data Entry'!D69&gt;0,'Data Entry'!D69,0))</f>
        <v>0</v>
      </c>
      <c r="E69" s="218">
        <f>IF('Site Description'!$D$34="","", IF('Data Entry'!E69&gt;0,'Data Entry'!E69,0))</f>
        <v>0</v>
      </c>
      <c r="F69" s="218">
        <f>IF('Site Description'!$D$34="","", IF('Data Entry'!F69&gt;0,'Data Entry'!F69,0))</f>
        <v>0</v>
      </c>
      <c r="G69" s="225">
        <f>IF('Site Description'!$D$34="","", IF('Data Entry'!G69&gt;0,'Data Entry'!G69,0))</f>
        <v>0</v>
      </c>
      <c r="H69" s="218">
        <f>IF('Site Description'!$D$34="","", IF('Data Entry'!H69&gt;0,'Data Entry'!H69,0))</f>
        <v>0</v>
      </c>
      <c r="I69" s="218">
        <f>IF('Site Description'!$D$34="","", IF('Data Entry'!I69&gt;0,'Data Entry'!I69,0))</f>
        <v>0</v>
      </c>
      <c r="J69" s="218">
        <f>IF('Site Description'!$D$34="","", IF('Data Entry'!J69&gt;0,'Data Entry'!J69,0))</f>
        <v>0</v>
      </c>
      <c r="K69" s="220">
        <f>IF('Site Description'!$D$34="","", IF('Data Entry'!K69&gt;0,'Data Entry'!K69,0))</f>
        <v>0</v>
      </c>
      <c r="L69" s="275">
        <f>SUM(B69:K69)/('Site Description'!$D$34/10000)</f>
        <v>0</v>
      </c>
    </row>
    <row r="70" spans="1:25" x14ac:dyDescent="0.2">
      <c r="A70" s="195"/>
      <c r="B70" s="226"/>
      <c r="C70" s="227"/>
      <c r="D70" s="227"/>
      <c r="E70" s="227"/>
      <c r="F70" s="228"/>
      <c r="G70" s="227"/>
      <c r="H70" s="227"/>
      <c r="I70" s="227"/>
      <c r="J70" s="227"/>
      <c r="K70" s="229"/>
      <c r="L70" s="275"/>
    </row>
    <row r="71" spans="1:25" x14ac:dyDescent="0.2">
      <c r="A71" s="195" t="s">
        <v>100</v>
      </c>
      <c r="B71" s="221">
        <f>IF('Site Description'!$D$34="","", IF('Data Entry'!B71&gt;0,'Data Entry'!B71,0))</f>
        <v>0</v>
      </c>
      <c r="C71" s="218">
        <f>IF('Site Description'!$D$34="","", IF('Data Entry'!C71&gt;0,'Data Entry'!C71,0))</f>
        <v>0</v>
      </c>
      <c r="D71" s="218">
        <f>IF('Site Description'!$D$34="","", IF('Data Entry'!D71&gt;0,'Data Entry'!D71,0))</f>
        <v>0</v>
      </c>
      <c r="E71" s="218">
        <f>IF('Site Description'!$D$34="","", IF('Data Entry'!E71&gt;0,'Data Entry'!E71,0))</f>
        <v>0</v>
      </c>
      <c r="F71" s="222">
        <f>IF('Site Description'!$D$34="","", IF('Data Entry'!F71&gt;0,'Data Entry'!F71,0))</f>
        <v>0</v>
      </c>
      <c r="G71" s="230">
        <f>IF('Site Description'!$D$34="","", IF('Data Entry'!G71&gt;0,'Data Entry'!G71,0))</f>
        <v>0</v>
      </c>
      <c r="H71" s="230">
        <f>IF('Site Description'!$D$34="","", IF('Data Entry'!H71&gt;0,'Data Entry'!H71,0))</f>
        <v>0</v>
      </c>
      <c r="I71" s="230">
        <f>IF('Site Description'!$D$34="","", IF('Data Entry'!I71&gt;0,'Data Entry'!I71,0))</f>
        <v>0</v>
      </c>
      <c r="J71" s="231">
        <f>IF('Site Description'!$D$34="","", IF('Data Entry'!J71&gt;0,'Data Entry'!J71,0))</f>
        <v>0</v>
      </c>
      <c r="K71" s="232">
        <f>IF('Site Description'!$D$34="","", IF('Data Entry'!K71&gt;0,'Data Entry'!K71,0))</f>
        <v>0</v>
      </c>
      <c r="L71" s="275">
        <f>SUM(B71:K71)/('Site Description'!$D$34/10000)</f>
        <v>0</v>
      </c>
    </row>
    <row r="72" spans="1:25" x14ac:dyDescent="0.2">
      <c r="A72" s="146" t="s">
        <v>44</v>
      </c>
      <c r="B72" s="221">
        <f>IF('Site Description'!$D$34="","", IF('Data Entry'!B72&gt;0,'Data Entry'!B72,0))</f>
        <v>0</v>
      </c>
      <c r="C72" s="218">
        <f>IF('Site Description'!$D$34="","", IF('Data Entry'!C72&gt;0,'Data Entry'!C72,0))</f>
        <v>0</v>
      </c>
      <c r="D72" s="218">
        <f>IF('Site Description'!$D$34="","", IF('Data Entry'!D72&gt;0,'Data Entry'!D72,0))</f>
        <v>0</v>
      </c>
      <c r="E72" s="218">
        <f>IF('Site Description'!$D$34="","", IF('Data Entry'!E72&gt;0,'Data Entry'!E72,0))</f>
        <v>0</v>
      </c>
      <c r="F72" s="222">
        <f>IF('Site Description'!$D$34="","", IF('Data Entry'!F72&gt;0,'Data Entry'!F72,0))</f>
        <v>0</v>
      </c>
      <c r="G72" s="230">
        <f>IF('Site Description'!$D$34="","", IF('Data Entry'!G72&gt;0,'Data Entry'!G72,0))</f>
        <v>0</v>
      </c>
      <c r="H72" s="230">
        <f>IF('Site Description'!$D$34="","", IF('Data Entry'!H72&gt;0,'Data Entry'!H72,0))</f>
        <v>0</v>
      </c>
      <c r="I72" s="230">
        <f>IF('Site Description'!$D$34="","", IF('Data Entry'!I72&gt;0,'Data Entry'!I72,0))</f>
        <v>0</v>
      </c>
      <c r="J72" s="231">
        <f>IF('Site Description'!$D$34="","", IF('Data Entry'!J72&gt;0,'Data Entry'!J72,0))</f>
        <v>0</v>
      </c>
      <c r="K72" s="232">
        <f>IF('Site Description'!$D$34="","", IF('Data Entry'!K72&gt;0,'Data Entry'!K72,0))</f>
        <v>0</v>
      </c>
      <c r="L72" s="275">
        <f>SUM(B72:K72)/('Site Description'!$D$34/10000)</f>
        <v>0</v>
      </c>
    </row>
    <row r="73" spans="1:25" x14ac:dyDescent="0.2">
      <c r="A73" s="146" t="s">
        <v>28</v>
      </c>
      <c r="B73" s="221">
        <f>IF('Site Description'!$D$34="","", IF('Data Entry'!B73&gt;0,'Data Entry'!B73,0))</f>
        <v>0</v>
      </c>
      <c r="C73" s="218">
        <f>IF('Site Description'!$D$34="","", IF('Data Entry'!C73&gt;0,'Data Entry'!C73,0))</f>
        <v>0</v>
      </c>
      <c r="D73" s="218">
        <f>IF('Site Description'!$D$34="","", IF('Data Entry'!D73&gt;0,'Data Entry'!D73,0))</f>
        <v>0</v>
      </c>
      <c r="E73" s="218">
        <f>IF('Site Description'!$D$34="","", IF('Data Entry'!E73&gt;0,'Data Entry'!E73,0))</f>
        <v>0</v>
      </c>
      <c r="F73" s="222">
        <f>IF('Site Description'!$D$34="","", IF('Data Entry'!F73&gt;0,'Data Entry'!F73,0))</f>
        <v>0</v>
      </c>
      <c r="G73" s="230">
        <f>IF('Site Description'!$D$34="","", IF('Data Entry'!G73&gt;0,'Data Entry'!G73,0))</f>
        <v>0</v>
      </c>
      <c r="H73" s="230">
        <f>IF('Site Description'!$D$34="","", IF('Data Entry'!H73&gt;0,'Data Entry'!H73,0))</f>
        <v>0</v>
      </c>
      <c r="I73" s="230">
        <f>IF('Site Description'!$D$34="","", IF('Data Entry'!I73&gt;0,'Data Entry'!I73,0))</f>
        <v>0</v>
      </c>
      <c r="J73" s="231">
        <f>IF('Site Description'!$D$34="","", IF('Data Entry'!J73&gt;0,'Data Entry'!J73,0))</f>
        <v>0</v>
      </c>
      <c r="K73" s="232">
        <f>IF('Site Description'!$D$34="","", IF('Data Entry'!K73&gt;0,'Data Entry'!K73,0))</f>
        <v>0</v>
      </c>
      <c r="L73" s="275">
        <f>SUM(B73:K73)/('Site Description'!$D$34/10000)</f>
        <v>0</v>
      </c>
    </row>
    <row r="74" spans="1:25" x14ac:dyDescent="0.2">
      <c r="A74" s="146" t="s">
        <v>29</v>
      </c>
      <c r="B74" s="221">
        <f>IF('Site Description'!$D$34="","", IF('Data Entry'!B74&gt;0,'Data Entry'!B74,0))</f>
        <v>0</v>
      </c>
      <c r="C74" s="218">
        <f>IF('Site Description'!$D$34="","", IF('Data Entry'!C74&gt;0,'Data Entry'!C74,0))</f>
        <v>0</v>
      </c>
      <c r="D74" s="218">
        <f>IF('Site Description'!$D$34="","", IF('Data Entry'!D74&gt;0,'Data Entry'!D74,0))</f>
        <v>0</v>
      </c>
      <c r="E74" s="218">
        <f>IF('Site Description'!$D$34="","", IF('Data Entry'!E74&gt;0,'Data Entry'!E74,0))</f>
        <v>0</v>
      </c>
      <c r="F74" s="219">
        <f>IF('Site Description'!$D$34="","", IF('Data Entry'!F74&gt;0,'Data Entry'!F74,0))</f>
        <v>0</v>
      </c>
      <c r="G74" s="230">
        <f>IF('Site Description'!$D$34="","", IF('Data Entry'!G74&gt;0,'Data Entry'!G74,0))</f>
        <v>0</v>
      </c>
      <c r="H74" s="230">
        <f>IF('Site Description'!$D$34="","", IF('Data Entry'!H74&gt;0,'Data Entry'!H74,0))</f>
        <v>0</v>
      </c>
      <c r="I74" s="230">
        <f>IF('Site Description'!$D$34="","", IF('Data Entry'!I74&gt;0,'Data Entry'!I74,0))</f>
        <v>0</v>
      </c>
      <c r="J74" s="230">
        <f>IF('Site Description'!$D$34="","", IF('Data Entry'!J74&gt;0,'Data Entry'!J74,0))</f>
        <v>0</v>
      </c>
      <c r="K74" s="233">
        <f>IF('Site Description'!$D$34="","", IF('Data Entry'!K74&gt;0,'Data Entry'!K74,0))</f>
        <v>0</v>
      </c>
      <c r="L74" s="275">
        <f>SUM(B74:K74)/('Site Description'!$D$34/10000)</f>
        <v>0</v>
      </c>
    </row>
    <row r="75" spans="1:25" x14ac:dyDescent="0.2">
      <c r="A75" s="146" t="s">
        <v>26</v>
      </c>
      <c r="B75" s="221">
        <f>IF('Site Description'!$D$34="","", IF('Data Entry'!B75&gt;0,'Data Entry'!B75,0))</f>
        <v>0</v>
      </c>
      <c r="C75" s="218">
        <f>IF('Site Description'!$D$34="","", IF('Data Entry'!C75&gt;0,'Data Entry'!C75,0))</f>
        <v>0</v>
      </c>
      <c r="D75" s="218">
        <f>IF('Site Description'!$D$34="","", IF('Data Entry'!D75&gt;0,'Data Entry'!D75,0))</f>
        <v>0</v>
      </c>
      <c r="E75" s="218">
        <f>IF('Site Description'!$D$34="","", IF('Data Entry'!E75&gt;0,'Data Entry'!E75,0))</f>
        <v>0</v>
      </c>
      <c r="F75" s="222">
        <f>IF('Site Description'!$D$34="","", IF('Data Entry'!F75&gt;0,'Data Entry'!F75,0))</f>
        <v>0</v>
      </c>
      <c r="G75" s="230">
        <f>IF('Site Description'!$D$34="","", IF('Data Entry'!G75&gt;0,'Data Entry'!G75,0))</f>
        <v>0</v>
      </c>
      <c r="H75" s="230">
        <f>IF('Site Description'!$D$34="","", IF('Data Entry'!H75&gt;0,'Data Entry'!H75,0))</f>
        <v>0</v>
      </c>
      <c r="I75" s="230">
        <f>IF('Site Description'!$D$34="","", IF('Data Entry'!I75&gt;0,'Data Entry'!I75,0))</f>
        <v>0</v>
      </c>
      <c r="J75" s="231">
        <f>IF('Site Description'!$D$34="","", IF('Data Entry'!J75&gt;0,'Data Entry'!J75,0))</f>
        <v>0</v>
      </c>
      <c r="K75" s="232">
        <f>IF('Site Description'!$D$34="","", IF('Data Entry'!K75&gt;0,'Data Entry'!K75,0))</f>
        <v>0</v>
      </c>
      <c r="L75" s="275">
        <f>SUM(B75:K75)/('Site Description'!$D$34/10000)</f>
        <v>0</v>
      </c>
    </row>
    <row r="76" spans="1:25" x14ac:dyDescent="0.2">
      <c r="A76" s="198"/>
      <c r="B76" s="226"/>
      <c r="C76" s="227"/>
      <c r="D76" s="227"/>
      <c r="E76" s="227"/>
      <c r="F76" s="228"/>
      <c r="G76" s="234"/>
      <c r="H76" s="234"/>
      <c r="I76" s="234"/>
      <c r="J76" s="234"/>
      <c r="K76" s="235"/>
      <c r="L76" s="275"/>
    </row>
    <row r="77" spans="1:25" x14ac:dyDescent="0.2">
      <c r="A77" s="146" t="s">
        <v>45</v>
      </c>
      <c r="B77" s="221">
        <f>IF('Site Description'!$D$34="","", IF('Data Entry'!B77&gt;0,'Data Entry'!B77,0))</f>
        <v>0</v>
      </c>
      <c r="C77" s="230">
        <f>IF('Site Description'!$D$34="","", IF('Data Entry'!C77&gt;0,'Data Entry'!C77,0))</f>
        <v>0</v>
      </c>
      <c r="D77" s="230">
        <f>IF('Site Description'!$D$34="","", IF('Data Entry'!D77&gt;0,'Data Entry'!D77,0))</f>
        <v>0</v>
      </c>
      <c r="E77" s="230">
        <f>IF('Site Description'!$D$34="","", IF('Data Entry'!E77&gt;0,'Data Entry'!E77,0))</f>
        <v>0</v>
      </c>
      <c r="F77" s="237">
        <f>IF('Site Description'!$D$34="","", IF('Data Entry'!F77&gt;0,'Data Entry'!F77,0))</f>
        <v>0</v>
      </c>
      <c r="G77" s="230">
        <f>IF('Site Description'!$D$34="","", IF('Data Entry'!G77&gt;0,'Data Entry'!G77,0))</f>
        <v>0</v>
      </c>
      <c r="H77" s="230">
        <f>IF('Site Description'!$D$34="","", IF('Data Entry'!H77&gt;0,'Data Entry'!H77,0))</f>
        <v>0</v>
      </c>
      <c r="I77" s="230">
        <f>IF('Site Description'!$D$34="","", IF('Data Entry'!I77&gt;0,'Data Entry'!I77,0))</f>
        <v>0</v>
      </c>
      <c r="J77" s="230">
        <f>IF('Site Description'!$D$34="","", IF('Data Entry'!J77&gt;0,'Data Entry'!J77,0))</f>
        <v>0</v>
      </c>
      <c r="K77" s="232">
        <f>IF('Site Description'!$D$34="","", IF('Data Entry'!K77&gt;0,'Data Entry'!K77,0))</f>
        <v>0</v>
      </c>
      <c r="L77" s="275">
        <f>SUM(B77:K77)/('Site Description'!$D$34/10000)</f>
        <v>0</v>
      </c>
    </row>
    <row r="78" spans="1:25" x14ac:dyDescent="0.2">
      <c r="A78" s="146" t="s">
        <v>46</v>
      </c>
      <c r="B78" s="221">
        <f>IF('Site Description'!$D$34="","", IF('Data Entry'!B78&gt;0,'Data Entry'!B78,0))</f>
        <v>0</v>
      </c>
      <c r="C78" s="230">
        <f>IF('Site Description'!$D$34="","", IF('Data Entry'!C78&gt;0,'Data Entry'!C78,0))</f>
        <v>0</v>
      </c>
      <c r="D78" s="230">
        <f>IF('Site Description'!$D$34="","", IF('Data Entry'!D78&gt;0,'Data Entry'!D78,0))</f>
        <v>0</v>
      </c>
      <c r="E78" s="230">
        <f>IF('Site Description'!$D$34="","", IF('Data Entry'!E78&gt;0,'Data Entry'!E78,0))</f>
        <v>0</v>
      </c>
      <c r="F78" s="237">
        <f>IF('Site Description'!$D$34="","", IF('Data Entry'!F78&gt;0,'Data Entry'!F78,0))</f>
        <v>0</v>
      </c>
      <c r="G78" s="230">
        <f>IF('Site Description'!$D$34="","", IF('Data Entry'!G78&gt;0,'Data Entry'!G78,0))</f>
        <v>0</v>
      </c>
      <c r="H78" s="230">
        <f>IF('Site Description'!$D$34="","", IF('Data Entry'!H78&gt;0,'Data Entry'!H78,0))</f>
        <v>0</v>
      </c>
      <c r="I78" s="230">
        <f>IF('Site Description'!$D$34="","", IF('Data Entry'!I78&gt;0,'Data Entry'!I78,0))</f>
        <v>0</v>
      </c>
      <c r="J78" s="230">
        <f>IF('Site Description'!$D$34="","", IF('Data Entry'!J78&gt;0,'Data Entry'!J78,0))</f>
        <v>0</v>
      </c>
      <c r="K78" s="233">
        <f>IF('Site Description'!$D$34="","", IF('Data Entry'!K78&gt;0,'Data Entry'!K78,0))</f>
        <v>0</v>
      </c>
      <c r="L78" s="275">
        <f>SUM(B78:K78)/('Site Description'!$D$34/10000)</f>
        <v>0</v>
      </c>
    </row>
    <row r="79" spans="1:25" x14ac:dyDescent="0.2">
      <c r="A79" s="146" t="s">
        <v>47</v>
      </c>
      <c r="B79" s="221">
        <f>IF('Site Description'!$D$34="","", IF('Data Entry'!B79&gt;0,'Data Entry'!B79,0))</f>
        <v>0</v>
      </c>
      <c r="C79" s="230">
        <f>IF('Site Description'!$D$34="","", IF('Data Entry'!C79&gt;0,'Data Entry'!C79,0))</f>
        <v>0</v>
      </c>
      <c r="D79" s="230">
        <f>IF('Site Description'!$D$34="","", IF('Data Entry'!D79&gt;0,'Data Entry'!D79,0))</f>
        <v>0</v>
      </c>
      <c r="E79" s="230">
        <f>IF('Site Description'!$D$34="","", IF('Data Entry'!E79&gt;0,'Data Entry'!E79,0))</f>
        <v>0</v>
      </c>
      <c r="F79" s="236">
        <f>IF('Site Description'!$D$34="","", IF('Data Entry'!F79&gt;0,'Data Entry'!F79,0))</f>
        <v>0</v>
      </c>
      <c r="G79" s="230">
        <f>IF('Site Description'!$D$34="","", IF('Data Entry'!G79&gt;0,'Data Entry'!G79,0))</f>
        <v>0</v>
      </c>
      <c r="H79" s="230">
        <f>IF('Site Description'!$D$34="","", IF('Data Entry'!H79&gt;0,'Data Entry'!H79,0))</f>
        <v>0</v>
      </c>
      <c r="I79" s="230">
        <f>IF('Site Description'!$D$34="","", IF('Data Entry'!I79&gt;0,'Data Entry'!I79,0))</f>
        <v>0</v>
      </c>
      <c r="J79" s="231">
        <f>IF('Site Description'!$D$34="","", IF('Data Entry'!J79&gt;0,'Data Entry'!J79,0))</f>
        <v>0</v>
      </c>
      <c r="K79" s="232">
        <f>IF('Site Description'!$D$34="","", IF('Data Entry'!K79&gt;0,'Data Entry'!K79,0))</f>
        <v>0</v>
      </c>
      <c r="L79" s="275">
        <f>SUM(B79:K79)/('Site Description'!$D$34/10000)</f>
        <v>0</v>
      </c>
    </row>
    <row r="80" spans="1:25" x14ac:dyDescent="0.2">
      <c r="A80" s="146" t="s">
        <v>48</v>
      </c>
      <c r="B80" s="221">
        <f>IF('Site Description'!$D$34="","", IF('Data Entry'!B80&gt;0,'Data Entry'!B80,0))</f>
        <v>0</v>
      </c>
      <c r="C80" s="230">
        <f>IF('Site Description'!$D$34="","", IF('Data Entry'!C80&gt;0,'Data Entry'!C80,0))</f>
        <v>0</v>
      </c>
      <c r="D80" s="230">
        <f>IF('Site Description'!$D$34="","", IF('Data Entry'!D80&gt;0,'Data Entry'!D80,0))</f>
        <v>0</v>
      </c>
      <c r="E80" s="230">
        <f>IF('Site Description'!$D$34="","", IF('Data Entry'!E80&gt;0,'Data Entry'!E80,0))</f>
        <v>0</v>
      </c>
      <c r="F80" s="236">
        <f>IF('Site Description'!$D$34="","", IF('Data Entry'!F80&gt;0,'Data Entry'!F80,0))</f>
        <v>0</v>
      </c>
      <c r="G80" s="230">
        <f>IF('Site Description'!$D$34="","", IF('Data Entry'!G80&gt;0,'Data Entry'!G80,0))</f>
        <v>0</v>
      </c>
      <c r="H80" s="230">
        <f>IF('Site Description'!$D$34="","", IF('Data Entry'!H80&gt;0,'Data Entry'!H80,0))</f>
        <v>0</v>
      </c>
      <c r="I80" s="230">
        <f>IF('Site Description'!$D$34="","", IF('Data Entry'!I80&gt;0,'Data Entry'!I80,0))</f>
        <v>0</v>
      </c>
      <c r="J80" s="231">
        <f>IF('Site Description'!$D$34="","", IF('Data Entry'!J80&gt;0,'Data Entry'!J80,0))</f>
        <v>0</v>
      </c>
      <c r="K80" s="232">
        <f>IF('Site Description'!$D$34="","", IF('Data Entry'!K80&gt;0,'Data Entry'!K80,0))</f>
        <v>0</v>
      </c>
      <c r="L80" s="275">
        <f>SUM(B80:K80)/('Site Description'!$D$34/10000)</f>
        <v>0</v>
      </c>
    </row>
    <row r="81" spans="1:25" x14ac:dyDescent="0.2">
      <c r="A81" s="146" t="s">
        <v>32</v>
      </c>
      <c r="B81" s="221">
        <f>IF('Site Description'!$D$34="","", IF('Data Entry'!B81&gt;0,'Data Entry'!B81,0))</f>
        <v>0</v>
      </c>
      <c r="C81" s="230">
        <f>IF('Site Description'!$D$34="","", IF('Data Entry'!C81&gt;0,'Data Entry'!C81,0))</f>
        <v>0</v>
      </c>
      <c r="D81" s="230">
        <f>IF('Site Description'!$D$34="","", IF('Data Entry'!D81&gt;0,'Data Entry'!D81,0))</f>
        <v>0</v>
      </c>
      <c r="E81" s="230">
        <f>IF('Site Description'!$D$34="","", IF('Data Entry'!E81&gt;0,'Data Entry'!E81,0))</f>
        <v>0</v>
      </c>
      <c r="F81" s="237">
        <f>IF('Site Description'!$D$34="","", IF('Data Entry'!F81&gt;0,'Data Entry'!F81,0))</f>
        <v>0</v>
      </c>
      <c r="G81" s="230">
        <f>IF('Site Description'!$D$34="","", IF('Data Entry'!G81&gt;0,'Data Entry'!G81,0))</f>
        <v>0</v>
      </c>
      <c r="H81" s="230">
        <f>IF('Site Description'!$D$34="","", IF('Data Entry'!H81&gt;0,'Data Entry'!H81,0))</f>
        <v>0</v>
      </c>
      <c r="I81" s="230">
        <f>IF('Site Description'!$D$34="","", IF('Data Entry'!I81&gt;0,'Data Entry'!I81,0))</f>
        <v>0</v>
      </c>
      <c r="J81" s="230">
        <f>IF('Site Description'!$D$34="","", IF('Data Entry'!J81&gt;0,'Data Entry'!J81,0))</f>
        <v>0</v>
      </c>
      <c r="K81" s="233">
        <f>IF('Site Description'!$D$34="","", IF('Data Entry'!K81&gt;0,'Data Entry'!K81,0))</f>
        <v>0</v>
      </c>
      <c r="L81" s="275">
        <f>SUM(B81:K81)/('Site Description'!$D$34/10000)</f>
        <v>0</v>
      </c>
    </row>
    <row r="82" spans="1:25" x14ac:dyDescent="0.2">
      <c r="A82" s="146" t="s">
        <v>49</v>
      </c>
      <c r="B82" s="221">
        <f>IF('Site Description'!$D$34="","", IF('Data Entry'!B82&gt;0,'Data Entry'!B82,0))</f>
        <v>0</v>
      </c>
      <c r="C82" s="230">
        <f>IF('Site Description'!$D$34="","", IF('Data Entry'!C82&gt;0,'Data Entry'!C82,0))</f>
        <v>8</v>
      </c>
      <c r="D82" s="230">
        <f>IF('Site Description'!$D$34="","", IF('Data Entry'!D82&gt;0,'Data Entry'!D82,0))</f>
        <v>0</v>
      </c>
      <c r="E82" s="230">
        <f>IF('Site Description'!$D$34="","", IF('Data Entry'!E82&gt;0,'Data Entry'!E82,0))</f>
        <v>0</v>
      </c>
      <c r="F82" s="237">
        <f>IF('Site Description'!$D$34="","", IF('Data Entry'!F82&gt;0,'Data Entry'!F82,0))</f>
        <v>0</v>
      </c>
      <c r="G82" s="230">
        <f>IF('Site Description'!$D$34="","", IF('Data Entry'!G82&gt;0,'Data Entry'!G82,0))</f>
        <v>1</v>
      </c>
      <c r="H82" s="230">
        <f>IF('Site Description'!$D$34="","", IF('Data Entry'!H82&gt;0,'Data Entry'!H82,0))</f>
        <v>0</v>
      </c>
      <c r="I82" s="230">
        <f>IF('Site Description'!$D$34="","", IF('Data Entry'!I82&gt;0,'Data Entry'!I82,0))</f>
        <v>0</v>
      </c>
      <c r="J82" s="230">
        <f>IF('Site Description'!$D$34="","", IF('Data Entry'!J82&gt;0,'Data Entry'!J82,0))</f>
        <v>0</v>
      </c>
      <c r="K82" s="233">
        <f>IF('Site Description'!$D$34="","", IF('Data Entry'!K82&gt;0,'Data Entry'!K82,0))</f>
        <v>0</v>
      </c>
      <c r="L82" s="275">
        <f>SUM(B82:K82)/('Site Description'!$D$34/10000)</f>
        <v>750</v>
      </c>
    </row>
    <row r="83" spans="1:25" x14ac:dyDescent="0.2">
      <c r="A83" s="146" t="s">
        <v>76</v>
      </c>
      <c r="B83" s="221">
        <f>IF('Site Description'!$D$34="","", IF('Data Entry'!B83&gt;0,'Data Entry'!B83,0))</f>
        <v>0</v>
      </c>
      <c r="C83" s="230">
        <f>IF('Site Description'!$D$34="","", IF('Data Entry'!C83&gt;0,'Data Entry'!C83,0))</f>
        <v>0</v>
      </c>
      <c r="D83" s="230">
        <f>IF('Site Description'!$D$34="","", IF('Data Entry'!D83&gt;0,'Data Entry'!D83,0))</f>
        <v>0</v>
      </c>
      <c r="E83" s="230">
        <f>IF('Site Description'!$D$34="","", IF('Data Entry'!E83&gt;0,'Data Entry'!E83,0))</f>
        <v>0</v>
      </c>
      <c r="F83" s="236">
        <f>IF('Site Description'!$D$34="","", IF('Data Entry'!F83&gt;0,'Data Entry'!F83,0))</f>
        <v>0</v>
      </c>
      <c r="G83" s="230">
        <f>IF('Site Description'!$D$34="","", IF('Data Entry'!G83&gt;0,'Data Entry'!G83,0))</f>
        <v>0</v>
      </c>
      <c r="H83" s="230">
        <f>IF('Site Description'!$D$34="","", IF('Data Entry'!H83&gt;0,'Data Entry'!H83,0))</f>
        <v>0</v>
      </c>
      <c r="I83" s="230">
        <f>IF('Site Description'!$D$34="","", IF('Data Entry'!I83&gt;0,'Data Entry'!I83,0))</f>
        <v>0</v>
      </c>
      <c r="J83" s="231">
        <f>IF('Site Description'!$D$34="","", IF('Data Entry'!J83&gt;0,'Data Entry'!J83,0))</f>
        <v>0</v>
      </c>
      <c r="K83" s="232">
        <f>IF('Site Description'!$D$34="","", IF('Data Entry'!K83&gt;0,'Data Entry'!K83,0))</f>
        <v>0</v>
      </c>
      <c r="L83" s="275">
        <f>SUM(B83:K83)/('Site Description'!$D$34/10000)</f>
        <v>0</v>
      </c>
    </row>
    <row r="84" spans="1:25" x14ac:dyDescent="0.2">
      <c r="A84" s="146" t="s">
        <v>33</v>
      </c>
      <c r="B84" s="221">
        <f>IF('Site Description'!$D$34="","", IF('Data Entry'!B84&gt;0,'Data Entry'!B84,0))</f>
        <v>0</v>
      </c>
      <c r="C84" s="230">
        <f>IF('Site Description'!$D$34="","", IF('Data Entry'!C84&gt;0,'Data Entry'!C84,0))</f>
        <v>0</v>
      </c>
      <c r="D84" s="230">
        <f>IF('Site Description'!$D$34="","", IF('Data Entry'!D84&gt;0,'Data Entry'!D84,0))</f>
        <v>0</v>
      </c>
      <c r="E84" s="230">
        <f>IF('Site Description'!$D$34="","", IF('Data Entry'!E84&gt;0,'Data Entry'!E84,0))</f>
        <v>0</v>
      </c>
      <c r="F84" s="236">
        <f>IF('Site Description'!$D$34="","", IF('Data Entry'!F84&gt;0,'Data Entry'!F84,0))</f>
        <v>0</v>
      </c>
      <c r="G84" s="230">
        <f>IF('Site Description'!$D$34="","", IF('Data Entry'!G84&gt;0,'Data Entry'!G84,0))</f>
        <v>0</v>
      </c>
      <c r="H84" s="230">
        <f>IF('Site Description'!$D$34="","", IF('Data Entry'!H84&gt;0,'Data Entry'!H84,0))</f>
        <v>0</v>
      </c>
      <c r="I84" s="230">
        <f>IF('Site Description'!$D$34="","", IF('Data Entry'!I84&gt;0,'Data Entry'!I84,0))</f>
        <v>0</v>
      </c>
      <c r="J84" s="231">
        <f>IF('Site Description'!$D$34="","", IF('Data Entry'!J84&gt;0,'Data Entry'!J84,0))</f>
        <v>0</v>
      </c>
      <c r="K84" s="232">
        <f>IF('Site Description'!$D$34="","", IF('Data Entry'!K84&gt;0,'Data Entry'!K84,0))</f>
        <v>0</v>
      </c>
      <c r="L84" s="275">
        <f>SUM(B84:K84)/('Site Description'!$D$34/10000)</f>
        <v>0</v>
      </c>
    </row>
    <row r="85" spans="1:25" x14ac:dyDescent="0.2">
      <c r="A85" s="146" t="s">
        <v>111</v>
      </c>
      <c r="B85" s="221">
        <f>IF('Site Description'!$D$34="","", IF('Data Entry'!B85&gt;0,'Data Entry'!B85,0))</f>
        <v>0</v>
      </c>
      <c r="C85" s="230">
        <f>IF('Site Description'!$D$34="","", IF('Data Entry'!C85&gt;0,'Data Entry'!C85,0))</f>
        <v>0</v>
      </c>
      <c r="D85" s="230">
        <f>IF('Site Description'!$D$34="","", IF('Data Entry'!D85&gt;0,'Data Entry'!D85,0))</f>
        <v>0</v>
      </c>
      <c r="E85" s="230">
        <f>IF('Site Description'!$D$34="","", IF('Data Entry'!E85&gt;0,'Data Entry'!E85,0))</f>
        <v>0</v>
      </c>
      <c r="F85" s="237">
        <f>IF('Site Description'!$D$34="","", IF('Data Entry'!F85&gt;0,'Data Entry'!F85,0))</f>
        <v>0</v>
      </c>
      <c r="G85" s="230">
        <f>IF('Site Description'!$D$34="","", IF('Data Entry'!G85&gt;0,'Data Entry'!G85,0))</f>
        <v>0</v>
      </c>
      <c r="H85" s="230">
        <f>IF('Site Description'!$D$34="","", IF('Data Entry'!H85&gt;0,'Data Entry'!H85,0))</f>
        <v>0</v>
      </c>
      <c r="I85" s="230">
        <f>IF('Site Description'!$D$34="","", IF('Data Entry'!I85&gt;0,'Data Entry'!I85,0))</f>
        <v>0</v>
      </c>
      <c r="J85" s="230">
        <f>IF('Site Description'!$D$34="","", IF('Data Entry'!J85&gt;0,'Data Entry'!J85,0))</f>
        <v>0</v>
      </c>
      <c r="K85" s="233">
        <f>IF('Site Description'!$D$34="","", IF('Data Entry'!K85&gt;0,'Data Entry'!K85,0))</f>
        <v>0</v>
      </c>
      <c r="L85" s="275">
        <f>SUM(B85:K85)/('Site Description'!$D$34/10000)</f>
        <v>0</v>
      </c>
    </row>
    <row r="86" spans="1:25" x14ac:dyDescent="0.2">
      <c r="A86" s="146" t="s">
        <v>50</v>
      </c>
      <c r="B86" s="221">
        <f>IF('Site Description'!$D$34="","", IF('Data Entry'!B86&gt;0,'Data Entry'!B86,0))</f>
        <v>0</v>
      </c>
      <c r="C86" s="230">
        <f>IF('Site Description'!$D$34="","", IF('Data Entry'!C86&gt;0,'Data Entry'!C86,0))</f>
        <v>0</v>
      </c>
      <c r="D86" s="230">
        <f>IF('Site Description'!$D$34="","", IF('Data Entry'!D86&gt;0,'Data Entry'!D86,0))</f>
        <v>0</v>
      </c>
      <c r="E86" s="231">
        <f>IF('Site Description'!$D$34="","", IF('Data Entry'!E86&gt;0,'Data Entry'!E86,0))</f>
        <v>0</v>
      </c>
      <c r="F86" s="236">
        <f>IF('Site Description'!$D$34="","", IF('Data Entry'!F86&gt;0,'Data Entry'!F86,0))</f>
        <v>0</v>
      </c>
      <c r="G86" s="230">
        <f>IF('Site Description'!$D$34="","", IF('Data Entry'!G86&gt;0,'Data Entry'!G86,0))</f>
        <v>0</v>
      </c>
      <c r="H86" s="230">
        <f>IF('Site Description'!$D$34="","", IF('Data Entry'!H86&gt;0,'Data Entry'!H86,0))</f>
        <v>0</v>
      </c>
      <c r="I86" s="231">
        <f>IF('Site Description'!$D$34="","", IF('Data Entry'!I86&gt;0,'Data Entry'!I86,0))</f>
        <v>0</v>
      </c>
      <c r="J86" s="231">
        <f>IF('Site Description'!$D$34="","", IF('Data Entry'!J86&gt;0,'Data Entry'!J86,0))</f>
        <v>0</v>
      </c>
      <c r="K86" s="232">
        <f>IF('Site Description'!$D$34="","", IF('Data Entry'!K86&gt;0,'Data Entry'!K86,0))</f>
        <v>0</v>
      </c>
      <c r="L86" s="275">
        <f>SUM(B86:K86)/('Site Description'!$D$34/10000)</f>
        <v>0</v>
      </c>
      <c r="M86" s="174"/>
    </row>
    <row r="87" spans="1:25" x14ac:dyDescent="0.2">
      <c r="A87" s="146" t="s">
        <v>31</v>
      </c>
      <c r="B87" s="221">
        <f>IF('Site Description'!$D$34="","", IF('Data Entry'!B87&gt;0,'Data Entry'!B87,0))</f>
        <v>0</v>
      </c>
      <c r="C87" s="230">
        <f>IF('Site Description'!$D$34="","", IF('Data Entry'!C87&gt;0,'Data Entry'!C87,0))</f>
        <v>0</v>
      </c>
      <c r="D87" s="230">
        <f>IF('Site Description'!$D$34="","", IF('Data Entry'!D87&gt;0,'Data Entry'!D87,0))</f>
        <v>0</v>
      </c>
      <c r="E87" s="230">
        <f>IF('Site Description'!$D$34="","", IF('Data Entry'!E87&gt;0,'Data Entry'!E87,0))</f>
        <v>0</v>
      </c>
      <c r="F87" s="237">
        <f>IF('Site Description'!$D$34="","", IF('Data Entry'!F87&gt;0,'Data Entry'!F87,0))</f>
        <v>0</v>
      </c>
      <c r="G87" s="230">
        <f>IF('Site Description'!$D$34="","", IF('Data Entry'!G87&gt;0,'Data Entry'!G87,0))</f>
        <v>0</v>
      </c>
      <c r="H87" s="230">
        <f>IF('Site Description'!$D$34="","", IF('Data Entry'!H87&gt;0,'Data Entry'!H87,0))</f>
        <v>0</v>
      </c>
      <c r="I87" s="230">
        <f>IF('Site Description'!$D$34="","", IF('Data Entry'!I87&gt;0,'Data Entry'!I87,0))</f>
        <v>0</v>
      </c>
      <c r="J87" s="230">
        <f>IF('Site Description'!$D$34="","", IF('Data Entry'!J87&gt;0,'Data Entry'!J87,0))</f>
        <v>0</v>
      </c>
      <c r="K87" s="233">
        <f>IF('Site Description'!$D$34="","", IF('Data Entry'!K87&gt;0,'Data Entry'!K87,0))</f>
        <v>0</v>
      </c>
      <c r="L87" s="275">
        <f>SUM(B87:K87)/('Site Description'!$D$34/10000)</f>
        <v>0</v>
      </c>
    </row>
    <row r="88" spans="1:25" x14ac:dyDescent="0.2">
      <c r="A88" s="146" t="s">
        <v>106</v>
      </c>
      <c r="B88" s="221">
        <f>IF('Site Description'!$D$34="","", IF('Data Entry'!B88&gt;0,'Data Entry'!B88,0))</f>
        <v>0</v>
      </c>
      <c r="C88" s="230">
        <f>IF('Site Description'!$D$34="","", IF('Data Entry'!C88&gt;0,'Data Entry'!C88,0))</f>
        <v>0</v>
      </c>
      <c r="D88" s="230">
        <f>IF('Site Description'!$D$34="","", IF('Data Entry'!D88&gt;0,'Data Entry'!D88,0))</f>
        <v>0</v>
      </c>
      <c r="E88" s="230">
        <f>IF('Site Description'!$D$34="","", IF('Data Entry'!E88&gt;0,'Data Entry'!E88,0))</f>
        <v>0</v>
      </c>
      <c r="F88" s="236">
        <f>IF('Site Description'!$D$34="","", IF('Data Entry'!F88&gt;0,'Data Entry'!F88,0))</f>
        <v>0</v>
      </c>
      <c r="G88" s="230">
        <f>IF('Site Description'!$D$34="","", IF('Data Entry'!G88&gt;0,'Data Entry'!G88,0))</f>
        <v>0</v>
      </c>
      <c r="H88" s="230">
        <f>IF('Site Description'!$D$34="","", IF('Data Entry'!H88&gt;0,'Data Entry'!H88,0))</f>
        <v>0</v>
      </c>
      <c r="I88" s="230">
        <f>IF('Site Description'!$D$34="","", IF('Data Entry'!I88&gt;0,'Data Entry'!I88,0))</f>
        <v>0</v>
      </c>
      <c r="J88" s="231">
        <f>IF('Site Description'!$D$34="","", IF('Data Entry'!J88&gt;0,'Data Entry'!J88,0))</f>
        <v>0</v>
      </c>
      <c r="K88" s="232">
        <f>IF('Site Description'!$D$34="","", IF('Data Entry'!K88&gt;0,'Data Entry'!K88,0))</f>
        <v>0</v>
      </c>
      <c r="L88" s="275">
        <f>SUM(B88:K88)/('Site Description'!$D$34/10000)</f>
        <v>0</v>
      </c>
      <c r="M88" s="169"/>
    </row>
    <row r="89" spans="1:25" x14ac:dyDescent="0.2">
      <c r="A89" s="146" t="s">
        <v>51</v>
      </c>
      <c r="B89" s="221">
        <f>IF('Site Description'!$D$34="","", IF('Data Entry'!B89&gt;0,'Data Entry'!B89,0))</f>
        <v>0</v>
      </c>
      <c r="C89" s="230">
        <f>IF('Site Description'!$D$34="","", IF('Data Entry'!C89&gt;0,'Data Entry'!C89,0))</f>
        <v>0</v>
      </c>
      <c r="D89" s="230">
        <f>IF('Site Description'!$D$34="","", IF('Data Entry'!D89&gt;0,'Data Entry'!D89,0))</f>
        <v>0</v>
      </c>
      <c r="E89" s="230">
        <f>IF('Site Description'!$D$34="","", IF('Data Entry'!E89&gt;0,'Data Entry'!E89,0))</f>
        <v>0</v>
      </c>
      <c r="F89" s="236">
        <f>IF('Site Description'!$D$34="","", IF('Data Entry'!F89&gt;0,'Data Entry'!F89,0))</f>
        <v>0</v>
      </c>
      <c r="G89" s="230">
        <f>IF('Site Description'!$D$34="","", IF('Data Entry'!G89&gt;0,'Data Entry'!G89,0))</f>
        <v>0</v>
      </c>
      <c r="H89" s="230">
        <f>IF('Site Description'!$D$34="","", IF('Data Entry'!H89&gt;0,'Data Entry'!H89,0))</f>
        <v>0</v>
      </c>
      <c r="I89" s="230">
        <f>IF('Site Description'!$D$34="","", IF('Data Entry'!I89&gt;0,'Data Entry'!I89,0))</f>
        <v>0</v>
      </c>
      <c r="J89" s="231">
        <f>IF('Site Description'!$D$34="","", IF('Data Entry'!J89&gt;0,'Data Entry'!J89,0))</f>
        <v>0</v>
      </c>
      <c r="K89" s="232">
        <f>IF('Site Description'!$D$34="","", IF('Data Entry'!K89&gt;0,'Data Entry'!K89,0))</f>
        <v>0</v>
      </c>
      <c r="L89" s="275">
        <f>SUM(B89:K89)/('Site Description'!$D$34/10000)</f>
        <v>0</v>
      </c>
      <c r="M89" s="174"/>
    </row>
    <row r="90" spans="1:25" x14ac:dyDescent="0.2">
      <c r="A90" s="146" t="s">
        <v>52</v>
      </c>
      <c r="B90" s="221">
        <f>IF('Site Description'!$D$34="","", IF('Data Entry'!B90&gt;0,'Data Entry'!B90,0))</f>
        <v>0</v>
      </c>
      <c r="C90" s="230">
        <f>IF('Site Description'!$D$34="","", IF('Data Entry'!C90&gt;0,'Data Entry'!C90,0))</f>
        <v>0</v>
      </c>
      <c r="D90" s="230">
        <f>IF('Site Description'!$D$34="","", IF('Data Entry'!D90&gt;0,'Data Entry'!D90,0))</f>
        <v>0</v>
      </c>
      <c r="E90" s="230">
        <f>IF('Site Description'!$D$34="","", IF('Data Entry'!E90&gt;0,'Data Entry'!E90,0))</f>
        <v>0</v>
      </c>
      <c r="F90" s="236">
        <f>IF('Site Description'!$D$34="","", IF('Data Entry'!F90&gt;0,'Data Entry'!F90,0))</f>
        <v>0</v>
      </c>
      <c r="G90" s="230">
        <f>IF('Site Description'!$D$34="","", IF('Data Entry'!G90&gt;0,'Data Entry'!G90,0))</f>
        <v>0</v>
      </c>
      <c r="H90" s="230">
        <f>IF('Site Description'!$D$34="","", IF('Data Entry'!H90&gt;0,'Data Entry'!H90,0))</f>
        <v>0</v>
      </c>
      <c r="I90" s="230">
        <f>IF('Site Description'!$D$34="","", IF('Data Entry'!I90&gt;0,'Data Entry'!I90,0))</f>
        <v>0</v>
      </c>
      <c r="J90" s="231">
        <f>IF('Site Description'!$D$34="","", IF('Data Entry'!J90&gt;0,'Data Entry'!J90,0))</f>
        <v>0</v>
      </c>
      <c r="K90" s="232">
        <f>IF('Site Description'!$D$34="","", IF('Data Entry'!K90&gt;0,'Data Entry'!K90,0))</f>
        <v>0</v>
      </c>
      <c r="L90" s="275">
        <f>SUM(B90:K90)/('Site Description'!$D$34/10000)</f>
        <v>0</v>
      </c>
      <c r="M90" s="174"/>
      <c r="N90" s="209"/>
      <c r="O90" s="174"/>
      <c r="P90" s="174"/>
      <c r="Q90" s="174"/>
      <c r="R90" s="174"/>
      <c r="S90" s="174"/>
      <c r="T90" s="174"/>
      <c r="U90" s="174"/>
      <c r="V90" s="174"/>
      <c r="W90" s="174"/>
      <c r="X90" s="174"/>
      <c r="Y90" s="174"/>
    </row>
    <row r="91" spans="1:25" ht="16" thickBot="1" x14ac:dyDescent="0.25">
      <c r="A91" s="146" t="s">
        <v>53</v>
      </c>
      <c r="B91" s="238">
        <f>IF('Site Description'!$D$34="","", IF('Data Entry'!B91&gt;0,'Data Entry'!B91,0))</f>
        <v>0</v>
      </c>
      <c r="C91" s="239">
        <f>IF('Site Description'!$D$34="","", IF('Data Entry'!C91&gt;0,'Data Entry'!C91,0))</f>
        <v>0</v>
      </c>
      <c r="D91" s="239">
        <f>IF('Site Description'!$D$34="","", IF('Data Entry'!D91&gt;0,'Data Entry'!D91,0))</f>
        <v>0</v>
      </c>
      <c r="E91" s="241">
        <f>IF('Site Description'!$D$34="","", IF('Data Entry'!E91&gt;0,'Data Entry'!E91,0))</f>
        <v>0</v>
      </c>
      <c r="F91" s="240">
        <f>IF('Site Description'!$D$34="","", IF('Data Entry'!F91&gt;0,'Data Entry'!F91,0))</f>
        <v>0</v>
      </c>
      <c r="G91" s="239">
        <f>IF('Site Description'!$D$34="","", IF('Data Entry'!G91&gt;0,'Data Entry'!G91,0))</f>
        <v>0</v>
      </c>
      <c r="H91" s="239">
        <f>IF('Site Description'!$D$34="","", IF('Data Entry'!H91&gt;0,'Data Entry'!H91,0))</f>
        <v>0</v>
      </c>
      <c r="I91" s="241">
        <f>IF('Site Description'!$D$34="","", IF('Data Entry'!I91&gt;0,'Data Entry'!I91,0))</f>
        <v>0</v>
      </c>
      <c r="J91" s="241">
        <f>IF('Site Description'!$D$34="","", IF('Data Entry'!J91&gt;0,'Data Entry'!J91,0))</f>
        <v>0</v>
      </c>
      <c r="K91" s="242">
        <f>IF('Site Description'!$D$34="","", IF('Data Entry'!K91&gt;0,'Data Entry'!K91,0))</f>
        <v>0</v>
      </c>
      <c r="L91" s="275">
        <f>SUM(B91:K91)/('Site Description'!$D$34/10000)</f>
        <v>0</v>
      </c>
    </row>
    <row r="92" spans="1:25" ht="16" thickBot="1" x14ac:dyDescent="0.25">
      <c r="A92" s="211" t="s">
        <v>123</v>
      </c>
      <c r="B92" s="276">
        <f>IFERROR(SUM(B66:B91)/('Site Description'!$D$34/10000),"")</f>
        <v>0</v>
      </c>
      <c r="C92" s="277">
        <f>IFERROR(SUM(C66:C91)/('Site Description'!$D$34/10000),"")</f>
        <v>666.66666666666663</v>
      </c>
      <c r="D92" s="276">
        <f>IFERROR(SUM(D66:D91)/('Site Description'!$D$34/10000),"")</f>
        <v>0</v>
      </c>
      <c r="E92" s="276">
        <f>IFERROR(SUM(E66:E91)/('Site Description'!$D$34/10000),"")</f>
        <v>0</v>
      </c>
      <c r="F92" s="278">
        <f>IFERROR(SUM(F66:F91)/('Site Description'!$D$34/10000),"")</f>
        <v>0</v>
      </c>
      <c r="G92" s="276">
        <f>IFERROR(SUM(G66:G91)/('Site Description'!$D$34/10000),"")</f>
        <v>83.333333333333329</v>
      </c>
      <c r="H92" s="276">
        <f>IFERROR(SUM(H66:H91)/('Site Description'!$D$34/10000),"")</f>
        <v>0</v>
      </c>
      <c r="I92" s="276">
        <f>IFERROR(SUM(I66:I91)/('Site Description'!$D$34/10000),"")</f>
        <v>0</v>
      </c>
      <c r="J92" s="276">
        <f>IFERROR(SUM(J66:J91)/('Site Description'!$D$34/10000),"")</f>
        <v>0</v>
      </c>
      <c r="K92" s="279">
        <f>IFERROR(SUM(K66:K91)/('Site Description'!$D$34/10000),"")</f>
        <v>0</v>
      </c>
      <c r="L92" s="280">
        <f>IF(SUM(B92:K92)&gt;0,SUM(B92:K92),"")</f>
        <v>750</v>
      </c>
      <c r="N92" s="208"/>
      <c r="O92" s="169"/>
      <c r="P92" s="169"/>
      <c r="Q92" s="169"/>
      <c r="R92" s="169"/>
      <c r="S92" s="169"/>
      <c r="T92" s="169"/>
      <c r="U92" s="169"/>
      <c r="V92" s="169"/>
      <c r="W92" s="169"/>
      <c r="X92" s="169"/>
      <c r="Y92" s="169"/>
    </row>
    <row r="93" spans="1:25" ht="16" thickBot="1" x14ac:dyDescent="0.25">
      <c r="N93" s="209"/>
      <c r="O93" s="174"/>
      <c r="P93" s="174"/>
      <c r="Q93" s="174"/>
      <c r="R93" s="174"/>
      <c r="S93" s="174"/>
      <c r="T93" s="174"/>
      <c r="U93" s="174"/>
      <c r="V93" s="174"/>
      <c r="W93" s="174"/>
      <c r="X93" s="174"/>
      <c r="Y93" s="174"/>
    </row>
    <row r="94" spans="1:25" ht="16" thickBot="1" x14ac:dyDescent="0.25">
      <c r="A94" s="448" t="s">
        <v>58</v>
      </c>
      <c r="B94" s="449"/>
      <c r="C94" s="450"/>
      <c r="D94" s="450"/>
      <c r="E94" s="450"/>
      <c r="F94" s="450"/>
      <c r="G94" s="450"/>
      <c r="H94" s="450"/>
      <c r="I94" s="450"/>
      <c r="J94" s="450"/>
      <c r="K94" s="451"/>
      <c r="L94" s="168"/>
      <c r="N94" s="209"/>
      <c r="O94" s="174"/>
      <c r="P94" s="174"/>
      <c r="Q94" s="174"/>
      <c r="R94" s="174"/>
      <c r="S94" s="174"/>
      <c r="T94" s="174"/>
      <c r="U94" s="174"/>
      <c r="V94" s="174"/>
      <c r="W94" s="174"/>
      <c r="X94" s="174"/>
      <c r="Y94" s="174"/>
    </row>
    <row r="95" spans="1:25" x14ac:dyDescent="0.2">
      <c r="A95" s="171"/>
      <c r="B95" s="172" t="s">
        <v>107</v>
      </c>
      <c r="C95" s="464" t="s">
        <v>23</v>
      </c>
      <c r="D95" s="465"/>
      <c r="E95" s="465"/>
      <c r="F95" s="466"/>
      <c r="G95" s="458" t="s">
        <v>24</v>
      </c>
      <c r="H95" s="459"/>
      <c r="I95" s="459"/>
      <c r="J95" s="459"/>
      <c r="K95" s="460"/>
      <c r="L95" s="173" t="s">
        <v>110</v>
      </c>
    </row>
    <row r="96" spans="1:25" x14ac:dyDescent="0.2">
      <c r="A96" s="177" t="s">
        <v>54</v>
      </c>
      <c r="B96" s="172" t="s">
        <v>108</v>
      </c>
      <c r="C96" s="172" t="s">
        <v>38</v>
      </c>
      <c r="D96" s="172" t="s">
        <v>39</v>
      </c>
      <c r="E96" s="172" t="s">
        <v>40</v>
      </c>
      <c r="F96" s="172" t="s">
        <v>41</v>
      </c>
      <c r="G96" s="172" t="s">
        <v>38</v>
      </c>
      <c r="H96" s="172" t="s">
        <v>39</v>
      </c>
      <c r="I96" s="172" t="s">
        <v>40</v>
      </c>
      <c r="J96" s="172" t="s">
        <v>41</v>
      </c>
      <c r="K96" s="178" t="s">
        <v>65</v>
      </c>
      <c r="L96" s="179" t="s">
        <v>124</v>
      </c>
    </row>
    <row r="97" spans="1:12" x14ac:dyDescent="0.2">
      <c r="A97" s="184" t="s">
        <v>42</v>
      </c>
      <c r="B97" s="217">
        <f>IF('Site Description'!$E$34="","", IF('Data Entry'!B97&gt;0,'Data Entry'!B97,0))</f>
        <v>0</v>
      </c>
      <c r="C97" s="218">
        <f>IF('Site Description'!$E$34="","", IF('Data Entry'!C97&gt;0,'Data Entry'!C97,0))</f>
        <v>0</v>
      </c>
      <c r="D97" s="218">
        <f>IF('Site Description'!$E$34="","", IF('Data Entry'!D97&gt;0,'Data Entry'!D97,0))</f>
        <v>0</v>
      </c>
      <c r="E97" s="218">
        <f>IF('Site Description'!$E$34="","", IF('Data Entry'!E97&gt;0,'Data Entry'!E97,0))</f>
        <v>0</v>
      </c>
      <c r="F97" s="219">
        <f>IF('Site Description'!$E$34="","", IF('Data Entry'!F97&gt;0,'Data Entry'!F97,0))</f>
        <v>0</v>
      </c>
      <c r="G97" s="218">
        <f>IF('Site Description'!$E$34="","", IF('Data Entry'!G97&gt;0,'Data Entry'!G97,0))</f>
        <v>0</v>
      </c>
      <c r="H97" s="218">
        <f>IF('Site Description'!$E$34="","", IF('Data Entry'!H97&gt;0,'Data Entry'!H97,0))</f>
        <v>0</v>
      </c>
      <c r="I97" s="218">
        <f>IF('Site Description'!$E$34="","", IF('Data Entry'!I97&gt;0,'Data Entry'!I97,0))</f>
        <v>0</v>
      </c>
      <c r="J97" s="218">
        <f>IF('Site Description'!$E$34="","", IF('Data Entry'!J97&gt;0,'Data Entry'!J97,0))</f>
        <v>0</v>
      </c>
      <c r="K97" s="220">
        <f>IF('Site Description'!$E$34="","", IF('Data Entry'!K97&gt;0,'Data Entry'!K97,0))</f>
        <v>0</v>
      </c>
      <c r="L97" s="275">
        <f>SUM(B97:K97)/('Site Description'!$E$34/10000)</f>
        <v>0</v>
      </c>
    </row>
    <row r="98" spans="1:12" x14ac:dyDescent="0.2">
      <c r="A98" s="184" t="s">
        <v>105</v>
      </c>
      <c r="B98" s="221">
        <f>IF('Site Description'!$E$34="","", IF('Data Entry'!B98&gt;0,'Data Entry'!B98,0))</f>
        <v>0</v>
      </c>
      <c r="C98" s="218">
        <f>IF('Site Description'!$E$34="","", IF('Data Entry'!C98&gt;0,'Data Entry'!C98,0))</f>
        <v>0</v>
      </c>
      <c r="D98" s="218">
        <f>IF('Site Description'!$E$34="","", IF('Data Entry'!D98&gt;0,'Data Entry'!D98,0))</f>
        <v>0</v>
      </c>
      <c r="E98" s="218">
        <f>IF('Site Description'!$E$34="","", IF('Data Entry'!E98&gt;0,'Data Entry'!E98,0))</f>
        <v>0</v>
      </c>
      <c r="F98" s="222">
        <f>IF('Site Description'!$E$34="","", IF('Data Entry'!F98&gt;0,'Data Entry'!F98,0))</f>
        <v>0</v>
      </c>
      <c r="G98" s="218">
        <f>IF('Site Description'!$E$34="","", IF('Data Entry'!G98&gt;0,'Data Entry'!G98,0))</f>
        <v>0</v>
      </c>
      <c r="H98" s="218">
        <f>IF('Site Description'!$E$34="","", IF('Data Entry'!H98&gt;0,'Data Entry'!H98,0))</f>
        <v>0</v>
      </c>
      <c r="I98" s="218">
        <f>IF('Site Description'!$E$34="","", IF('Data Entry'!I98&gt;0,'Data Entry'!I98,0))</f>
        <v>0</v>
      </c>
      <c r="J98" s="223">
        <f>IF('Site Description'!$E$34="","", IF('Data Entry'!J98&gt;0,'Data Entry'!J98,0))</f>
        <v>0</v>
      </c>
      <c r="K98" s="224">
        <f>IF('Site Description'!$E$34="","", IF('Data Entry'!K98&gt;0,'Data Entry'!K98,0))</f>
        <v>0</v>
      </c>
      <c r="L98" s="275">
        <f>SUM(B98:K98)/('Site Description'!$E$34/10000)</f>
        <v>0</v>
      </c>
    </row>
    <row r="99" spans="1:12" x14ac:dyDescent="0.2">
      <c r="A99" s="184" t="s">
        <v>43</v>
      </c>
      <c r="B99" s="221">
        <f>IF('Site Description'!$E$34="","", IF('Data Entry'!B99&gt;0,'Data Entry'!B99,0))</f>
        <v>0</v>
      </c>
      <c r="C99" s="218">
        <f>IF('Site Description'!$E$34="","", IF('Data Entry'!C99&gt;0,'Data Entry'!C99,0))</f>
        <v>0</v>
      </c>
      <c r="D99" s="218">
        <f>IF('Site Description'!$E$34="","", IF('Data Entry'!D99&gt;0,'Data Entry'!D99,0))</f>
        <v>0</v>
      </c>
      <c r="E99" s="218">
        <f>IF('Site Description'!$E$34="","", IF('Data Entry'!E99&gt;0,'Data Entry'!E99,0))</f>
        <v>0</v>
      </c>
      <c r="F99" s="219">
        <f>IF('Site Description'!$E$34="","", IF('Data Entry'!F99&gt;0,'Data Entry'!F99,0))</f>
        <v>0</v>
      </c>
      <c r="G99" s="218">
        <f>IF('Site Description'!$E$34="","", IF('Data Entry'!G99&gt;0,'Data Entry'!G99,0))</f>
        <v>0</v>
      </c>
      <c r="H99" s="218">
        <f>IF('Site Description'!$E$34="","", IF('Data Entry'!H99&gt;0,'Data Entry'!H99,0))</f>
        <v>0</v>
      </c>
      <c r="I99" s="218">
        <f>IF('Site Description'!$E$34="","", IF('Data Entry'!I99&gt;0,'Data Entry'!I99,0))</f>
        <v>0</v>
      </c>
      <c r="J99" s="218">
        <f>IF('Site Description'!$E$34="","", IF('Data Entry'!J99&gt;0,'Data Entry'!J99,0))</f>
        <v>0</v>
      </c>
      <c r="K99" s="220">
        <f>IF('Site Description'!$E$34="","", IF('Data Entry'!K99&gt;0,'Data Entry'!K99,0))</f>
        <v>0</v>
      </c>
      <c r="L99" s="275">
        <f>SUM(B99:K99)/('Site Description'!$E$34/10000)</f>
        <v>0</v>
      </c>
    </row>
    <row r="100" spans="1:12" x14ac:dyDescent="0.2">
      <c r="A100" s="194" t="s">
        <v>104</v>
      </c>
      <c r="B100" s="221">
        <f>IF('Site Description'!$E$34="","", IF('Data Entry'!B100&gt;0,'Data Entry'!B100,0))</f>
        <v>0</v>
      </c>
      <c r="C100" s="218">
        <f>IF('Site Description'!$E$34="","", IF('Data Entry'!C100&gt;0,'Data Entry'!C100,0))</f>
        <v>0</v>
      </c>
      <c r="D100" s="218">
        <f>IF('Site Description'!$E$34="","", IF('Data Entry'!D100&gt;0,'Data Entry'!D100,0))</f>
        <v>0</v>
      </c>
      <c r="E100" s="218">
        <f>IF('Site Description'!$E$34="","", IF('Data Entry'!E100&gt;0,'Data Entry'!E100,0))</f>
        <v>0</v>
      </c>
      <c r="F100" s="218">
        <f>IF('Site Description'!$E$34="","", IF('Data Entry'!F100&gt;0,'Data Entry'!F100,0))</f>
        <v>0</v>
      </c>
      <c r="G100" s="225">
        <f>IF('Site Description'!$E$34="","", IF('Data Entry'!G100&gt;0,'Data Entry'!G100,0))</f>
        <v>0</v>
      </c>
      <c r="H100" s="218">
        <f>IF('Site Description'!$E$34="","", IF('Data Entry'!H100&gt;0,'Data Entry'!H100,0))</f>
        <v>0</v>
      </c>
      <c r="I100" s="218">
        <f>IF('Site Description'!$E$34="","", IF('Data Entry'!I100&gt;0,'Data Entry'!I100,0))</f>
        <v>0</v>
      </c>
      <c r="J100" s="218">
        <f>IF('Site Description'!$E$34="","", IF('Data Entry'!J100&gt;0,'Data Entry'!J100,0))</f>
        <v>0</v>
      </c>
      <c r="K100" s="220">
        <f>IF('Site Description'!$E$34="","", IF('Data Entry'!K100&gt;0,'Data Entry'!K100,0))</f>
        <v>0</v>
      </c>
      <c r="L100" s="275">
        <f>SUM(B100:K100)/('Site Description'!$E$34/10000)</f>
        <v>0</v>
      </c>
    </row>
    <row r="101" spans="1:12" x14ac:dyDescent="0.2">
      <c r="A101" s="195"/>
      <c r="B101" s="226"/>
      <c r="C101" s="227"/>
      <c r="D101" s="227"/>
      <c r="E101" s="227"/>
      <c r="F101" s="228"/>
      <c r="G101" s="227"/>
      <c r="H101" s="227"/>
      <c r="I101" s="227"/>
      <c r="J101" s="227"/>
      <c r="K101" s="229"/>
      <c r="L101" s="275"/>
    </row>
    <row r="102" spans="1:12" x14ac:dyDescent="0.2">
      <c r="A102" s="195" t="s">
        <v>100</v>
      </c>
      <c r="B102" s="221">
        <f>IF('Site Description'!$E$34="","", IF('Data Entry'!B102&gt;0,'Data Entry'!B102,0))</f>
        <v>0</v>
      </c>
      <c r="C102" s="218">
        <f>IF('Site Description'!$E$34="","", IF('Data Entry'!C102&gt;0,'Data Entry'!C102,0))</f>
        <v>0</v>
      </c>
      <c r="D102" s="218">
        <f>IF('Site Description'!$E$34="","", IF('Data Entry'!D102&gt;0,'Data Entry'!D102,0))</f>
        <v>0</v>
      </c>
      <c r="E102" s="218">
        <f>IF('Site Description'!$E$34="","", IF('Data Entry'!E102&gt;0,'Data Entry'!E102,0))</f>
        <v>0</v>
      </c>
      <c r="F102" s="222">
        <f>IF('Site Description'!$E$34="","", IF('Data Entry'!F102&gt;0,'Data Entry'!F102,0))</f>
        <v>0</v>
      </c>
      <c r="G102" s="230">
        <f>IF('Site Description'!$E$34="","", IF('Data Entry'!G102&gt;0,'Data Entry'!G102,0))</f>
        <v>0</v>
      </c>
      <c r="H102" s="230">
        <f>IF('Site Description'!$E$34="","", IF('Data Entry'!H102&gt;0,'Data Entry'!H102,0))</f>
        <v>0</v>
      </c>
      <c r="I102" s="230">
        <f>IF('Site Description'!$E$34="","", IF('Data Entry'!I102&gt;0,'Data Entry'!I102,0))</f>
        <v>0</v>
      </c>
      <c r="J102" s="231">
        <f>IF('Site Description'!$E$34="","", IF('Data Entry'!J102&gt;0,'Data Entry'!J102,0))</f>
        <v>0</v>
      </c>
      <c r="K102" s="232">
        <f>IF('Site Description'!$E$34="","", IF('Data Entry'!K102&gt;0,'Data Entry'!K102,0))</f>
        <v>0</v>
      </c>
      <c r="L102" s="275">
        <f>SUM(B102:K102)/('Site Description'!$E$34/10000)</f>
        <v>0</v>
      </c>
    </row>
    <row r="103" spans="1:12" x14ac:dyDescent="0.2">
      <c r="A103" s="146" t="s">
        <v>44</v>
      </c>
      <c r="B103" s="221">
        <f>IF('Site Description'!$E$34="","", IF('Data Entry'!B103&gt;0,'Data Entry'!B103,0))</f>
        <v>0</v>
      </c>
      <c r="C103" s="218">
        <f>IF('Site Description'!$E$34="","", IF('Data Entry'!C103&gt;0,'Data Entry'!C103,0))</f>
        <v>0</v>
      </c>
      <c r="D103" s="218">
        <f>IF('Site Description'!$E$34="","", IF('Data Entry'!D103&gt;0,'Data Entry'!D103,0))</f>
        <v>0</v>
      </c>
      <c r="E103" s="218">
        <f>IF('Site Description'!$E$34="","", IF('Data Entry'!E103&gt;0,'Data Entry'!E103,0))</f>
        <v>0</v>
      </c>
      <c r="F103" s="222">
        <f>IF('Site Description'!$E$34="","", IF('Data Entry'!F103&gt;0,'Data Entry'!F103,0))</f>
        <v>0</v>
      </c>
      <c r="G103" s="230">
        <f>IF('Site Description'!$E$34="","", IF('Data Entry'!G103&gt;0,'Data Entry'!G103,0))</f>
        <v>0</v>
      </c>
      <c r="H103" s="230">
        <f>IF('Site Description'!$E$34="","", IF('Data Entry'!H103&gt;0,'Data Entry'!H103,0))</f>
        <v>0</v>
      </c>
      <c r="I103" s="230">
        <f>IF('Site Description'!$E$34="","", IF('Data Entry'!I103&gt;0,'Data Entry'!I103,0))</f>
        <v>0</v>
      </c>
      <c r="J103" s="231">
        <f>IF('Site Description'!$E$34="","", IF('Data Entry'!J103&gt;0,'Data Entry'!J103,0))</f>
        <v>0</v>
      </c>
      <c r="K103" s="232">
        <f>IF('Site Description'!$E$34="","", IF('Data Entry'!K103&gt;0,'Data Entry'!K103,0))</f>
        <v>0</v>
      </c>
      <c r="L103" s="275">
        <f>SUM(B103:K103)/('Site Description'!$E$34/10000)</f>
        <v>0</v>
      </c>
    </row>
    <row r="104" spans="1:12" x14ac:dyDescent="0.2">
      <c r="A104" s="146" t="s">
        <v>28</v>
      </c>
      <c r="B104" s="221">
        <f>IF('Site Description'!$E$34="","", IF('Data Entry'!B104&gt;0,'Data Entry'!B104,0))</f>
        <v>0</v>
      </c>
      <c r="C104" s="218">
        <f>IF('Site Description'!$E$34="","", IF('Data Entry'!C104&gt;0,'Data Entry'!C104,0))</f>
        <v>0</v>
      </c>
      <c r="D104" s="218">
        <f>IF('Site Description'!$E$34="","", IF('Data Entry'!D104&gt;0,'Data Entry'!D104,0))</f>
        <v>0</v>
      </c>
      <c r="E104" s="218">
        <f>IF('Site Description'!$E$34="","", IF('Data Entry'!E104&gt;0,'Data Entry'!E104,0))</f>
        <v>0</v>
      </c>
      <c r="F104" s="222">
        <f>IF('Site Description'!$E$34="","", IF('Data Entry'!F104&gt;0,'Data Entry'!F104,0))</f>
        <v>0</v>
      </c>
      <c r="G104" s="230">
        <f>IF('Site Description'!$E$34="","", IF('Data Entry'!G104&gt;0,'Data Entry'!G104,0))</f>
        <v>1</v>
      </c>
      <c r="H104" s="230">
        <f>IF('Site Description'!$E$34="","", IF('Data Entry'!H104&gt;0,'Data Entry'!H104,0))</f>
        <v>0</v>
      </c>
      <c r="I104" s="230">
        <f>IF('Site Description'!$E$34="","", IF('Data Entry'!I104&gt;0,'Data Entry'!I104,0))</f>
        <v>0</v>
      </c>
      <c r="J104" s="231">
        <f>IF('Site Description'!$E$34="","", IF('Data Entry'!J104&gt;0,'Data Entry'!J104,0))</f>
        <v>0</v>
      </c>
      <c r="K104" s="232">
        <f>IF('Site Description'!$E$34="","", IF('Data Entry'!K104&gt;0,'Data Entry'!K104,0))</f>
        <v>0</v>
      </c>
      <c r="L104" s="275">
        <f>SUM(B104:K104)/('Site Description'!$E$34/10000)</f>
        <v>83.333333333333329</v>
      </c>
    </row>
    <row r="105" spans="1:12" x14ac:dyDescent="0.2">
      <c r="A105" s="146" t="s">
        <v>29</v>
      </c>
      <c r="B105" s="221">
        <f>IF('Site Description'!$E$34="","", IF('Data Entry'!B105&gt;0,'Data Entry'!B105,0))</f>
        <v>0</v>
      </c>
      <c r="C105" s="218">
        <f>IF('Site Description'!$E$34="","", IF('Data Entry'!C105&gt;0,'Data Entry'!C105,0))</f>
        <v>0</v>
      </c>
      <c r="D105" s="218">
        <f>IF('Site Description'!$E$34="","", IF('Data Entry'!D105&gt;0,'Data Entry'!D105,0))</f>
        <v>0</v>
      </c>
      <c r="E105" s="218">
        <f>IF('Site Description'!$E$34="","", IF('Data Entry'!E105&gt;0,'Data Entry'!E105,0))</f>
        <v>0</v>
      </c>
      <c r="F105" s="219">
        <f>IF('Site Description'!$E$34="","", IF('Data Entry'!F105&gt;0,'Data Entry'!F105,0))</f>
        <v>0</v>
      </c>
      <c r="G105" s="230">
        <f>IF('Site Description'!$E$34="","", IF('Data Entry'!G105&gt;0,'Data Entry'!G105,0))</f>
        <v>0</v>
      </c>
      <c r="H105" s="230">
        <f>IF('Site Description'!$E$34="","", IF('Data Entry'!H105&gt;0,'Data Entry'!H105,0))</f>
        <v>0</v>
      </c>
      <c r="I105" s="230">
        <f>IF('Site Description'!$E$34="","", IF('Data Entry'!I105&gt;0,'Data Entry'!I105,0))</f>
        <v>0</v>
      </c>
      <c r="J105" s="230">
        <f>IF('Site Description'!$E$34="","", IF('Data Entry'!J105&gt;0,'Data Entry'!J105,0))</f>
        <v>0</v>
      </c>
      <c r="K105" s="233">
        <f>IF('Site Description'!$E$34="","", IF('Data Entry'!K105&gt;0,'Data Entry'!K105,0))</f>
        <v>0</v>
      </c>
      <c r="L105" s="275">
        <f>SUM(B105:K105)/('Site Description'!$E$34/10000)</f>
        <v>0</v>
      </c>
    </row>
    <row r="106" spans="1:12" x14ac:dyDescent="0.2">
      <c r="A106" s="146" t="s">
        <v>26</v>
      </c>
      <c r="B106" s="221">
        <f>IF('Site Description'!$E$34="","", IF('Data Entry'!B106&gt;0,'Data Entry'!B106,0))</f>
        <v>0</v>
      </c>
      <c r="C106" s="218">
        <f>IF('Site Description'!$E$34="","", IF('Data Entry'!C106&gt;0,'Data Entry'!C106,0))</f>
        <v>0</v>
      </c>
      <c r="D106" s="218">
        <f>IF('Site Description'!$E$34="","", IF('Data Entry'!D106&gt;0,'Data Entry'!D106,0))</f>
        <v>0</v>
      </c>
      <c r="E106" s="218">
        <f>IF('Site Description'!$E$34="","", IF('Data Entry'!E106&gt;0,'Data Entry'!E106,0))</f>
        <v>0</v>
      </c>
      <c r="F106" s="222">
        <f>IF('Site Description'!$E$34="","", IF('Data Entry'!F106&gt;0,'Data Entry'!F106,0))</f>
        <v>0</v>
      </c>
      <c r="G106" s="230">
        <f>IF('Site Description'!$E$34="","", IF('Data Entry'!G106&gt;0,'Data Entry'!G106,0))</f>
        <v>0</v>
      </c>
      <c r="H106" s="230">
        <f>IF('Site Description'!$E$34="","", IF('Data Entry'!H106&gt;0,'Data Entry'!H106,0))</f>
        <v>0</v>
      </c>
      <c r="I106" s="230">
        <f>IF('Site Description'!$E$34="","", IF('Data Entry'!I106&gt;0,'Data Entry'!I106,0))</f>
        <v>0</v>
      </c>
      <c r="J106" s="231">
        <f>IF('Site Description'!$E$34="","", IF('Data Entry'!J106&gt;0,'Data Entry'!J106,0))</f>
        <v>0</v>
      </c>
      <c r="K106" s="232">
        <f>IF('Site Description'!$E$34="","", IF('Data Entry'!K106&gt;0,'Data Entry'!K106,0))</f>
        <v>0</v>
      </c>
      <c r="L106" s="275">
        <f>SUM(B106:K106)/('Site Description'!$E$34/10000)</f>
        <v>0</v>
      </c>
    </row>
    <row r="107" spans="1:12" x14ac:dyDescent="0.2">
      <c r="A107" s="198"/>
      <c r="B107" s="226"/>
      <c r="C107" s="227"/>
      <c r="D107" s="227"/>
      <c r="E107" s="227"/>
      <c r="F107" s="228"/>
      <c r="G107" s="234"/>
      <c r="H107" s="234"/>
      <c r="I107" s="234"/>
      <c r="J107" s="234"/>
      <c r="K107" s="235"/>
      <c r="L107" s="275"/>
    </row>
    <row r="108" spans="1:12" x14ac:dyDescent="0.2">
      <c r="A108" s="146" t="s">
        <v>45</v>
      </c>
      <c r="B108" s="221">
        <f>IF('Site Description'!$E$34="","", IF('Data Entry'!B108&gt;0,'Data Entry'!B108,0))</f>
        <v>0</v>
      </c>
      <c r="C108" s="230">
        <f>IF('Site Description'!$E$34="","", IF('Data Entry'!C108&gt;0,'Data Entry'!C108,0))</f>
        <v>0</v>
      </c>
      <c r="D108" s="230">
        <f>IF('Site Description'!$E$34="","", IF('Data Entry'!D108&gt;0,'Data Entry'!D108,0))</f>
        <v>0</v>
      </c>
      <c r="E108" s="230">
        <f>IF('Site Description'!$E$34="","", IF('Data Entry'!E108&gt;0,'Data Entry'!E108,0))</f>
        <v>0</v>
      </c>
      <c r="F108" s="237">
        <f>IF('Site Description'!$E$34="","", IF('Data Entry'!F108&gt;0,'Data Entry'!F108,0))</f>
        <v>0</v>
      </c>
      <c r="G108" s="230">
        <f>IF('Site Description'!$E$34="","", IF('Data Entry'!G108&gt;0,'Data Entry'!G108,0))</f>
        <v>0</v>
      </c>
      <c r="H108" s="230">
        <f>IF('Site Description'!$E$34="","", IF('Data Entry'!H108&gt;0,'Data Entry'!H108,0))</f>
        <v>0</v>
      </c>
      <c r="I108" s="230">
        <f>IF('Site Description'!$E$34="","", IF('Data Entry'!I108&gt;0,'Data Entry'!I108,0))</f>
        <v>0</v>
      </c>
      <c r="J108" s="230">
        <f>IF('Site Description'!$E$34="","", IF('Data Entry'!J108&gt;0,'Data Entry'!J108,0))</f>
        <v>0</v>
      </c>
      <c r="K108" s="232">
        <f>IF('Site Description'!$E$34="","", IF('Data Entry'!K108&gt;0,'Data Entry'!K108,0))</f>
        <v>0</v>
      </c>
      <c r="L108" s="275">
        <f>SUM(B108:K108)/('Site Description'!$E$34/10000)</f>
        <v>0</v>
      </c>
    </row>
    <row r="109" spans="1:12" x14ac:dyDescent="0.2">
      <c r="A109" s="146" t="s">
        <v>46</v>
      </c>
      <c r="B109" s="221">
        <f>IF('Site Description'!$E$34="","", IF('Data Entry'!B109&gt;0,'Data Entry'!B109,0))</f>
        <v>0</v>
      </c>
      <c r="C109" s="230">
        <f>IF('Site Description'!$E$34="","", IF('Data Entry'!C109&gt;0,'Data Entry'!C109,0))</f>
        <v>0</v>
      </c>
      <c r="D109" s="230">
        <f>IF('Site Description'!$E$34="","", IF('Data Entry'!D109&gt;0,'Data Entry'!D109,0))</f>
        <v>0</v>
      </c>
      <c r="E109" s="230">
        <f>IF('Site Description'!$E$34="","", IF('Data Entry'!E109&gt;0,'Data Entry'!E109,0))</f>
        <v>0</v>
      </c>
      <c r="F109" s="237">
        <f>IF('Site Description'!$E$34="","", IF('Data Entry'!F109&gt;0,'Data Entry'!F109,0))</f>
        <v>0</v>
      </c>
      <c r="G109" s="230">
        <f>IF('Site Description'!$E$34="","", IF('Data Entry'!G109&gt;0,'Data Entry'!G109,0))</f>
        <v>0</v>
      </c>
      <c r="H109" s="230">
        <f>IF('Site Description'!$E$34="","", IF('Data Entry'!H109&gt;0,'Data Entry'!H109,0))</f>
        <v>0</v>
      </c>
      <c r="I109" s="230">
        <f>IF('Site Description'!$E$34="","", IF('Data Entry'!I109&gt;0,'Data Entry'!I109,0))</f>
        <v>0</v>
      </c>
      <c r="J109" s="230">
        <f>IF('Site Description'!$E$34="","", IF('Data Entry'!J109&gt;0,'Data Entry'!J109,0))</f>
        <v>0</v>
      </c>
      <c r="K109" s="233">
        <f>IF('Site Description'!$E$34="","", IF('Data Entry'!K109&gt;0,'Data Entry'!K109,0))</f>
        <v>0</v>
      </c>
      <c r="L109" s="275">
        <f>SUM(B109:K109)/('Site Description'!$E$34/10000)</f>
        <v>0</v>
      </c>
    </row>
    <row r="110" spans="1:12" x14ac:dyDescent="0.2">
      <c r="A110" s="146" t="s">
        <v>47</v>
      </c>
      <c r="B110" s="221">
        <f>IF('Site Description'!$E$34="","", IF('Data Entry'!B110&gt;0,'Data Entry'!B110,0))</f>
        <v>0</v>
      </c>
      <c r="C110" s="230">
        <f>IF('Site Description'!$E$34="","", IF('Data Entry'!C110&gt;0,'Data Entry'!C110,0))</f>
        <v>0</v>
      </c>
      <c r="D110" s="230">
        <f>IF('Site Description'!$E$34="","", IF('Data Entry'!D110&gt;0,'Data Entry'!D110,0))</f>
        <v>0</v>
      </c>
      <c r="E110" s="230">
        <f>IF('Site Description'!$E$34="","", IF('Data Entry'!E110&gt;0,'Data Entry'!E110,0))</f>
        <v>0</v>
      </c>
      <c r="F110" s="236">
        <f>IF('Site Description'!$E$34="","", IF('Data Entry'!F110&gt;0,'Data Entry'!F110,0))</f>
        <v>0</v>
      </c>
      <c r="G110" s="230">
        <f>IF('Site Description'!$E$34="","", IF('Data Entry'!G110&gt;0,'Data Entry'!G110,0))</f>
        <v>0</v>
      </c>
      <c r="H110" s="230">
        <f>IF('Site Description'!$E$34="","", IF('Data Entry'!H110&gt;0,'Data Entry'!H110,0))</f>
        <v>0</v>
      </c>
      <c r="I110" s="230">
        <f>IF('Site Description'!$E$34="","", IF('Data Entry'!I110&gt;0,'Data Entry'!I110,0))</f>
        <v>0</v>
      </c>
      <c r="J110" s="231">
        <f>IF('Site Description'!$E$34="","", IF('Data Entry'!J110&gt;0,'Data Entry'!J110,0))</f>
        <v>0</v>
      </c>
      <c r="K110" s="232">
        <f>IF('Site Description'!$E$34="","", IF('Data Entry'!K110&gt;0,'Data Entry'!K110,0))</f>
        <v>0</v>
      </c>
      <c r="L110" s="275">
        <f>SUM(B110:K110)/('Site Description'!$E$34/10000)</f>
        <v>0</v>
      </c>
    </row>
    <row r="111" spans="1:12" x14ac:dyDescent="0.2">
      <c r="A111" s="146" t="s">
        <v>48</v>
      </c>
      <c r="B111" s="221">
        <f>IF('Site Description'!$E$34="","", IF('Data Entry'!B111&gt;0,'Data Entry'!B111,0))</f>
        <v>0</v>
      </c>
      <c r="C111" s="230">
        <f>IF('Site Description'!$E$34="","", IF('Data Entry'!C111&gt;0,'Data Entry'!C111,0))</f>
        <v>0</v>
      </c>
      <c r="D111" s="230">
        <f>IF('Site Description'!$E$34="","", IF('Data Entry'!D111&gt;0,'Data Entry'!D111,0))</f>
        <v>0</v>
      </c>
      <c r="E111" s="230">
        <f>IF('Site Description'!$E$34="","", IF('Data Entry'!E111&gt;0,'Data Entry'!E111,0))</f>
        <v>0</v>
      </c>
      <c r="F111" s="236">
        <f>IF('Site Description'!$E$34="","", IF('Data Entry'!F111&gt;0,'Data Entry'!F111,0))</f>
        <v>0</v>
      </c>
      <c r="G111" s="230">
        <f>IF('Site Description'!$E$34="","", IF('Data Entry'!G111&gt;0,'Data Entry'!G111,0))</f>
        <v>0</v>
      </c>
      <c r="H111" s="230">
        <f>IF('Site Description'!$E$34="","", IF('Data Entry'!H111&gt;0,'Data Entry'!H111,0))</f>
        <v>0</v>
      </c>
      <c r="I111" s="230">
        <f>IF('Site Description'!$E$34="","", IF('Data Entry'!I111&gt;0,'Data Entry'!I111,0))</f>
        <v>0</v>
      </c>
      <c r="J111" s="231">
        <f>IF('Site Description'!$E$34="","", IF('Data Entry'!J111&gt;0,'Data Entry'!J111,0))</f>
        <v>0</v>
      </c>
      <c r="K111" s="232">
        <f>IF('Site Description'!$E$34="","", IF('Data Entry'!K111&gt;0,'Data Entry'!K111,0))</f>
        <v>0</v>
      </c>
      <c r="L111" s="275">
        <f>SUM(B111:K111)/('Site Description'!$E$34/10000)</f>
        <v>0</v>
      </c>
    </row>
    <row r="112" spans="1:12" x14ac:dyDescent="0.2">
      <c r="A112" s="146" t="s">
        <v>32</v>
      </c>
      <c r="B112" s="221">
        <f>IF('Site Description'!$E$34="","", IF('Data Entry'!B112&gt;0,'Data Entry'!B112,0))</f>
        <v>0</v>
      </c>
      <c r="C112" s="230">
        <f>IF('Site Description'!$E$34="","", IF('Data Entry'!C112&gt;0,'Data Entry'!C112,0))</f>
        <v>0</v>
      </c>
      <c r="D112" s="230">
        <f>IF('Site Description'!$E$34="","", IF('Data Entry'!D112&gt;0,'Data Entry'!D112,0))</f>
        <v>0</v>
      </c>
      <c r="E112" s="230">
        <f>IF('Site Description'!$E$34="","", IF('Data Entry'!E112&gt;0,'Data Entry'!E112,0))</f>
        <v>0</v>
      </c>
      <c r="F112" s="237">
        <f>IF('Site Description'!$E$34="","", IF('Data Entry'!F112&gt;0,'Data Entry'!F112,0))</f>
        <v>0</v>
      </c>
      <c r="G112" s="230">
        <f>IF('Site Description'!$E$34="","", IF('Data Entry'!G112&gt;0,'Data Entry'!G112,0))</f>
        <v>0</v>
      </c>
      <c r="H112" s="230">
        <f>IF('Site Description'!$E$34="","", IF('Data Entry'!H112&gt;0,'Data Entry'!H112,0))</f>
        <v>0</v>
      </c>
      <c r="I112" s="230">
        <f>IF('Site Description'!$E$34="","", IF('Data Entry'!I112&gt;0,'Data Entry'!I112,0))</f>
        <v>0</v>
      </c>
      <c r="J112" s="230">
        <f>IF('Site Description'!$E$34="","", IF('Data Entry'!J112&gt;0,'Data Entry'!J112,0))</f>
        <v>0</v>
      </c>
      <c r="K112" s="233">
        <f>IF('Site Description'!$E$34="","", IF('Data Entry'!K112&gt;0,'Data Entry'!K112,0))</f>
        <v>0</v>
      </c>
      <c r="L112" s="275">
        <f>SUM(B112:K112)/('Site Description'!$E$34/10000)</f>
        <v>0</v>
      </c>
    </row>
    <row r="113" spans="1:25" x14ac:dyDescent="0.2">
      <c r="A113" s="146" t="s">
        <v>49</v>
      </c>
      <c r="B113" s="221">
        <f>IF('Site Description'!$E$34="","", IF('Data Entry'!B113&gt;0,'Data Entry'!B113,0))</f>
        <v>0</v>
      </c>
      <c r="C113" s="230">
        <f>IF('Site Description'!$E$34="","", IF('Data Entry'!C113&gt;0,'Data Entry'!C113,0))</f>
        <v>6</v>
      </c>
      <c r="D113" s="230">
        <f>IF('Site Description'!$E$34="","", IF('Data Entry'!D113&gt;0,'Data Entry'!D113,0))</f>
        <v>0</v>
      </c>
      <c r="E113" s="230">
        <f>IF('Site Description'!$E$34="","", IF('Data Entry'!E113&gt;0,'Data Entry'!E113,0))</f>
        <v>0</v>
      </c>
      <c r="F113" s="237">
        <f>IF('Site Description'!$E$34="","", IF('Data Entry'!F113&gt;0,'Data Entry'!F113,0))</f>
        <v>0</v>
      </c>
      <c r="G113" s="230">
        <f>IF('Site Description'!$E$34="","", IF('Data Entry'!G113&gt;0,'Data Entry'!G113,0))</f>
        <v>0</v>
      </c>
      <c r="H113" s="230">
        <f>IF('Site Description'!$E$34="","", IF('Data Entry'!H113&gt;0,'Data Entry'!H113,0))</f>
        <v>0</v>
      </c>
      <c r="I113" s="230">
        <f>IF('Site Description'!$E$34="","", IF('Data Entry'!I113&gt;0,'Data Entry'!I113,0))</f>
        <v>0</v>
      </c>
      <c r="J113" s="230">
        <f>IF('Site Description'!$E$34="","", IF('Data Entry'!J113&gt;0,'Data Entry'!J113,0))</f>
        <v>0</v>
      </c>
      <c r="K113" s="233">
        <f>IF('Site Description'!$E$34="","", IF('Data Entry'!K113&gt;0,'Data Entry'!K113,0))</f>
        <v>0</v>
      </c>
      <c r="L113" s="275">
        <f>SUM(B113:K113)/('Site Description'!$E$34/10000)</f>
        <v>500</v>
      </c>
    </row>
    <row r="114" spans="1:25" x14ac:dyDescent="0.2">
      <c r="A114" s="146" t="s">
        <v>76</v>
      </c>
      <c r="B114" s="221">
        <f>IF('Site Description'!$E$34="","", IF('Data Entry'!B114&gt;0,'Data Entry'!B114,0))</f>
        <v>0</v>
      </c>
      <c r="C114" s="230">
        <f>IF('Site Description'!$E$34="","", IF('Data Entry'!C114&gt;0,'Data Entry'!C114,0))</f>
        <v>0</v>
      </c>
      <c r="D114" s="230">
        <f>IF('Site Description'!$E$34="","", IF('Data Entry'!D114&gt;0,'Data Entry'!D114,0))</f>
        <v>0</v>
      </c>
      <c r="E114" s="230">
        <f>IF('Site Description'!$E$34="","", IF('Data Entry'!E114&gt;0,'Data Entry'!E114,0))</f>
        <v>0</v>
      </c>
      <c r="F114" s="236">
        <f>IF('Site Description'!$E$34="","", IF('Data Entry'!F114&gt;0,'Data Entry'!F114,0))</f>
        <v>0</v>
      </c>
      <c r="G114" s="230">
        <f>IF('Site Description'!$E$34="","", IF('Data Entry'!G114&gt;0,'Data Entry'!G114,0))</f>
        <v>0</v>
      </c>
      <c r="H114" s="230">
        <f>IF('Site Description'!$E$34="","", IF('Data Entry'!H114&gt;0,'Data Entry'!H114,0))</f>
        <v>0</v>
      </c>
      <c r="I114" s="230">
        <f>IF('Site Description'!$E$34="","", IF('Data Entry'!I114&gt;0,'Data Entry'!I114,0))</f>
        <v>0</v>
      </c>
      <c r="J114" s="231">
        <f>IF('Site Description'!$E$34="","", IF('Data Entry'!J114&gt;0,'Data Entry'!J114,0))</f>
        <v>0</v>
      </c>
      <c r="K114" s="232">
        <f>IF('Site Description'!$E$34="","", IF('Data Entry'!K114&gt;0,'Data Entry'!K114,0))</f>
        <v>0</v>
      </c>
      <c r="L114" s="275">
        <f>SUM(B114:K114)/('Site Description'!$E$34/10000)</f>
        <v>0</v>
      </c>
    </row>
    <row r="115" spans="1:25" x14ac:dyDescent="0.2">
      <c r="A115" s="146" t="s">
        <v>33</v>
      </c>
      <c r="B115" s="221">
        <f>IF('Site Description'!$E$34="","", IF('Data Entry'!B115&gt;0,'Data Entry'!B115,0))</f>
        <v>0</v>
      </c>
      <c r="C115" s="230">
        <f>IF('Site Description'!$E$34="","", IF('Data Entry'!C115&gt;0,'Data Entry'!C115,0))</f>
        <v>0</v>
      </c>
      <c r="D115" s="230">
        <f>IF('Site Description'!$E$34="","", IF('Data Entry'!D115&gt;0,'Data Entry'!D115,0))</f>
        <v>0</v>
      </c>
      <c r="E115" s="230">
        <f>IF('Site Description'!$E$34="","", IF('Data Entry'!E115&gt;0,'Data Entry'!E115,0))</f>
        <v>0</v>
      </c>
      <c r="F115" s="236">
        <f>IF('Site Description'!$E$34="","", IF('Data Entry'!F115&gt;0,'Data Entry'!F115,0))</f>
        <v>0</v>
      </c>
      <c r="G115" s="230">
        <f>IF('Site Description'!$E$34="","", IF('Data Entry'!G115&gt;0,'Data Entry'!G115,0))</f>
        <v>0</v>
      </c>
      <c r="H115" s="230">
        <f>IF('Site Description'!$E$34="","", IF('Data Entry'!H115&gt;0,'Data Entry'!H115,0))</f>
        <v>0</v>
      </c>
      <c r="I115" s="230">
        <f>IF('Site Description'!$E$34="","", IF('Data Entry'!I115&gt;0,'Data Entry'!I115,0))</f>
        <v>0</v>
      </c>
      <c r="J115" s="231">
        <f>IF('Site Description'!$E$34="","", IF('Data Entry'!J115&gt;0,'Data Entry'!J115,0))</f>
        <v>0</v>
      </c>
      <c r="K115" s="232">
        <f>IF('Site Description'!$E$34="","", IF('Data Entry'!K115&gt;0,'Data Entry'!K115,0))</f>
        <v>0</v>
      </c>
      <c r="L115" s="275">
        <f>SUM(B115:K115)/('Site Description'!$E$34/10000)</f>
        <v>0</v>
      </c>
      <c r="M115" s="174"/>
    </row>
    <row r="116" spans="1:25" x14ac:dyDescent="0.2">
      <c r="A116" s="146" t="s">
        <v>111</v>
      </c>
      <c r="B116" s="221">
        <f>IF('Site Description'!$E$34="","", IF('Data Entry'!B116&gt;0,'Data Entry'!B116,0))</f>
        <v>0</v>
      </c>
      <c r="C116" s="230">
        <f>IF('Site Description'!$E$34="","", IF('Data Entry'!C116&gt;0,'Data Entry'!C116,0))</f>
        <v>0</v>
      </c>
      <c r="D116" s="230">
        <f>IF('Site Description'!$E$34="","", IF('Data Entry'!D116&gt;0,'Data Entry'!D116,0))</f>
        <v>0</v>
      </c>
      <c r="E116" s="230">
        <f>IF('Site Description'!$E$34="","", IF('Data Entry'!E116&gt;0,'Data Entry'!E116,0))</f>
        <v>0</v>
      </c>
      <c r="F116" s="237">
        <f>IF('Site Description'!$E$34="","", IF('Data Entry'!F116&gt;0,'Data Entry'!F116,0))</f>
        <v>0</v>
      </c>
      <c r="G116" s="230">
        <f>IF('Site Description'!$E$34="","", IF('Data Entry'!G116&gt;0,'Data Entry'!G116,0))</f>
        <v>0</v>
      </c>
      <c r="H116" s="230">
        <f>IF('Site Description'!$E$34="","", IF('Data Entry'!H116&gt;0,'Data Entry'!H116,0))</f>
        <v>0</v>
      </c>
      <c r="I116" s="230">
        <f>IF('Site Description'!$E$34="","", IF('Data Entry'!I116&gt;0,'Data Entry'!I116,0))</f>
        <v>0</v>
      </c>
      <c r="J116" s="230">
        <f>IF('Site Description'!$E$34="","", IF('Data Entry'!J116&gt;0,'Data Entry'!J116,0))</f>
        <v>0</v>
      </c>
      <c r="K116" s="233">
        <f>IF('Site Description'!$E$34="","", IF('Data Entry'!K116&gt;0,'Data Entry'!K116,0))</f>
        <v>0</v>
      </c>
      <c r="L116" s="275">
        <f>SUM(B116:K116)/('Site Description'!$E$34/10000)</f>
        <v>0</v>
      </c>
    </row>
    <row r="117" spans="1:25" x14ac:dyDescent="0.2">
      <c r="A117" s="146" t="s">
        <v>50</v>
      </c>
      <c r="B117" s="221">
        <f>IF('Site Description'!$E$34="","", IF('Data Entry'!B117&gt;0,'Data Entry'!B117,0))</f>
        <v>0</v>
      </c>
      <c r="C117" s="230">
        <f>IF('Site Description'!$E$34="","", IF('Data Entry'!C117&gt;0,'Data Entry'!C117,0))</f>
        <v>0</v>
      </c>
      <c r="D117" s="230">
        <f>IF('Site Description'!$E$34="","", IF('Data Entry'!D117&gt;0,'Data Entry'!D117,0))</f>
        <v>0</v>
      </c>
      <c r="E117" s="231">
        <f>IF('Site Description'!$E$34="","", IF('Data Entry'!E117&gt;0,'Data Entry'!E117,0))</f>
        <v>0</v>
      </c>
      <c r="F117" s="236">
        <f>IF('Site Description'!$E$34="","", IF('Data Entry'!F117&gt;0,'Data Entry'!F117,0))</f>
        <v>0</v>
      </c>
      <c r="G117" s="230">
        <f>IF('Site Description'!$E$34="","", IF('Data Entry'!G117&gt;0,'Data Entry'!G117,0))</f>
        <v>0</v>
      </c>
      <c r="H117" s="230">
        <f>IF('Site Description'!$E$34="","", IF('Data Entry'!H117&gt;0,'Data Entry'!H117,0))</f>
        <v>0</v>
      </c>
      <c r="I117" s="231">
        <f>IF('Site Description'!$E$34="","", IF('Data Entry'!I117&gt;0,'Data Entry'!I117,0))</f>
        <v>0</v>
      </c>
      <c r="J117" s="231">
        <f>IF('Site Description'!$E$34="","", IF('Data Entry'!J117&gt;0,'Data Entry'!J117,0))</f>
        <v>0</v>
      </c>
      <c r="K117" s="232">
        <f>IF('Site Description'!$E$34="","", IF('Data Entry'!K117&gt;0,'Data Entry'!K117,0))</f>
        <v>0</v>
      </c>
      <c r="L117" s="275">
        <f>SUM(B117:K117)/('Site Description'!$E$34/10000)</f>
        <v>0</v>
      </c>
      <c r="M117" s="169"/>
    </row>
    <row r="118" spans="1:25" x14ac:dyDescent="0.2">
      <c r="A118" s="146" t="s">
        <v>31</v>
      </c>
      <c r="B118" s="221">
        <f>IF('Site Description'!$E$34="","", IF('Data Entry'!B118&gt;0,'Data Entry'!B118,0))</f>
        <v>0</v>
      </c>
      <c r="C118" s="230">
        <f>IF('Site Description'!$E$34="","", IF('Data Entry'!C118&gt;0,'Data Entry'!C118,0))</f>
        <v>0</v>
      </c>
      <c r="D118" s="230">
        <f>IF('Site Description'!$E$34="","", IF('Data Entry'!D118&gt;0,'Data Entry'!D118,0))</f>
        <v>0</v>
      </c>
      <c r="E118" s="230">
        <f>IF('Site Description'!$E$34="","", IF('Data Entry'!E118&gt;0,'Data Entry'!E118,0))</f>
        <v>0</v>
      </c>
      <c r="F118" s="237">
        <f>IF('Site Description'!$E$34="","", IF('Data Entry'!F118&gt;0,'Data Entry'!F118,0))</f>
        <v>0</v>
      </c>
      <c r="G118" s="230">
        <f>IF('Site Description'!$E$34="","", IF('Data Entry'!G118&gt;0,'Data Entry'!G118,0))</f>
        <v>0</v>
      </c>
      <c r="H118" s="230">
        <f>IF('Site Description'!$E$34="","", IF('Data Entry'!H118&gt;0,'Data Entry'!H118,0))</f>
        <v>0</v>
      </c>
      <c r="I118" s="230">
        <f>IF('Site Description'!$E$34="","", IF('Data Entry'!I118&gt;0,'Data Entry'!I118,0))</f>
        <v>0</v>
      </c>
      <c r="J118" s="230">
        <f>IF('Site Description'!$E$34="","", IF('Data Entry'!J118&gt;0,'Data Entry'!J118,0))</f>
        <v>0</v>
      </c>
      <c r="K118" s="233">
        <f>IF('Site Description'!$E$34="","", IF('Data Entry'!K118&gt;0,'Data Entry'!K118,0))</f>
        <v>0</v>
      </c>
      <c r="L118" s="275">
        <f>SUM(B118:K118)/('Site Description'!$E$34/10000)</f>
        <v>0</v>
      </c>
      <c r="M118" s="174"/>
    </row>
    <row r="119" spans="1:25" x14ac:dyDescent="0.2">
      <c r="A119" s="146" t="s">
        <v>106</v>
      </c>
      <c r="B119" s="221">
        <f>IF('Site Description'!$E$34="","", IF('Data Entry'!B119&gt;0,'Data Entry'!B119,0))</f>
        <v>0</v>
      </c>
      <c r="C119" s="230">
        <f>IF('Site Description'!$E$34="","", IF('Data Entry'!C119&gt;0,'Data Entry'!C119,0))</f>
        <v>0</v>
      </c>
      <c r="D119" s="230">
        <f>IF('Site Description'!$E$34="","", IF('Data Entry'!D119&gt;0,'Data Entry'!D119,0))</f>
        <v>0</v>
      </c>
      <c r="E119" s="230">
        <f>IF('Site Description'!$E$34="","", IF('Data Entry'!E119&gt;0,'Data Entry'!E119,0))</f>
        <v>0</v>
      </c>
      <c r="F119" s="236">
        <f>IF('Site Description'!$E$34="","", IF('Data Entry'!F119&gt;0,'Data Entry'!F119,0))</f>
        <v>0</v>
      </c>
      <c r="G119" s="230">
        <f>IF('Site Description'!$E$34="","", IF('Data Entry'!G119&gt;0,'Data Entry'!G119,0))</f>
        <v>0</v>
      </c>
      <c r="H119" s="230">
        <f>IF('Site Description'!$E$34="","", IF('Data Entry'!H119&gt;0,'Data Entry'!H119,0))</f>
        <v>0</v>
      </c>
      <c r="I119" s="230">
        <f>IF('Site Description'!$E$34="","", IF('Data Entry'!I119&gt;0,'Data Entry'!I119,0))</f>
        <v>0</v>
      </c>
      <c r="J119" s="231">
        <f>IF('Site Description'!$E$34="","", IF('Data Entry'!J119&gt;0,'Data Entry'!J119,0))</f>
        <v>0</v>
      </c>
      <c r="K119" s="232">
        <f>IF('Site Description'!$E$34="","", IF('Data Entry'!K119&gt;0,'Data Entry'!K119,0))</f>
        <v>0</v>
      </c>
      <c r="L119" s="275">
        <f>SUM(B119:K119)/('Site Description'!$E$34/10000)</f>
        <v>0</v>
      </c>
      <c r="M119" s="174"/>
      <c r="N119" s="209"/>
      <c r="O119" s="174"/>
      <c r="P119" s="174"/>
      <c r="Q119" s="174"/>
      <c r="R119" s="174"/>
      <c r="S119" s="174"/>
      <c r="T119" s="174"/>
      <c r="U119" s="174"/>
      <c r="V119" s="174"/>
      <c r="W119" s="174"/>
      <c r="X119" s="174"/>
      <c r="Y119" s="174"/>
    </row>
    <row r="120" spans="1:25" x14ac:dyDescent="0.2">
      <c r="A120" s="146" t="s">
        <v>51</v>
      </c>
      <c r="B120" s="221">
        <f>IF('Site Description'!$E$34="","", IF('Data Entry'!B120&gt;0,'Data Entry'!B120,0))</f>
        <v>0</v>
      </c>
      <c r="C120" s="230">
        <f>IF('Site Description'!$E$34="","", IF('Data Entry'!C120&gt;0,'Data Entry'!C120,0))</f>
        <v>0</v>
      </c>
      <c r="D120" s="230">
        <f>IF('Site Description'!$E$34="","", IF('Data Entry'!D120&gt;0,'Data Entry'!D120,0))</f>
        <v>0</v>
      </c>
      <c r="E120" s="230">
        <f>IF('Site Description'!$E$34="","", IF('Data Entry'!E120&gt;0,'Data Entry'!E120,0))</f>
        <v>0</v>
      </c>
      <c r="F120" s="236">
        <f>IF('Site Description'!$E$34="","", IF('Data Entry'!F120&gt;0,'Data Entry'!F120,0))</f>
        <v>0</v>
      </c>
      <c r="G120" s="230">
        <f>IF('Site Description'!$E$34="","", IF('Data Entry'!G120&gt;0,'Data Entry'!G120,0))</f>
        <v>0</v>
      </c>
      <c r="H120" s="230">
        <f>IF('Site Description'!$E$34="","", IF('Data Entry'!H120&gt;0,'Data Entry'!H120,0))</f>
        <v>0</v>
      </c>
      <c r="I120" s="230">
        <f>IF('Site Description'!$E$34="","", IF('Data Entry'!I120&gt;0,'Data Entry'!I120,0))</f>
        <v>0</v>
      </c>
      <c r="J120" s="231">
        <f>IF('Site Description'!$E$34="","", IF('Data Entry'!J120&gt;0,'Data Entry'!J120,0))</f>
        <v>0</v>
      </c>
      <c r="K120" s="232">
        <f>IF('Site Description'!$E$34="","", IF('Data Entry'!K120&gt;0,'Data Entry'!K120,0))</f>
        <v>0</v>
      </c>
      <c r="L120" s="275">
        <f>SUM(B120:K120)/('Site Description'!$E$34/10000)</f>
        <v>0</v>
      </c>
    </row>
    <row r="121" spans="1:25" x14ac:dyDescent="0.2">
      <c r="A121" s="146" t="s">
        <v>52</v>
      </c>
      <c r="B121" s="221">
        <f>IF('Site Description'!$E$34="","", IF('Data Entry'!B121&gt;0,'Data Entry'!B121,0))</f>
        <v>0</v>
      </c>
      <c r="C121" s="230">
        <f>IF('Site Description'!$E$34="","", IF('Data Entry'!C121&gt;0,'Data Entry'!C121,0))</f>
        <v>0</v>
      </c>
      <c r="D121" s="230">
        <f>IF('Site Description'!$E$34="","", IF('Data Entry'!D121&gt;0,'Data Entry'!D121,0))</f>
        <v>0</v>
      </c>
      <c r="E121" s="230">
        <f>IF('Site Description'!$E$34="","", IF('Data Entry'!E121&gt;0,'Data Entry'!E121,0))</f>
        <v>0</v>
      </c>
      <c r="F121" s="236">
        <f>IF('Site Description'!$E$34="","", IF('Data Entry'!F121&gt;0,'Data Entry'!F121,0))</f>
        <v>0</v>
      </c>
      <c r="G121" s="230">
        <f>IF('Site Description'!$E$34="","", IF('Data Entry'!G121&gt;0,'Data Entry'!G121,0))</f>
        <v>0</v>
      </c>
      <c r="H121" s="230">
        <f>IF('Site Description'!$E$34="","", IF('Data Entry'!H121&gt;0,'Data Entry'!H121,0))</f>
        <v>0</v>
      </c>
      <c r="I121" s="230">
        <f>IF('Site Description'!$E$34="","", IF('Data Entry'!I121&gt;0,'Data Entry'!I121,0))</f>
        <v>0</v>
      </c>
      <c r="J121" s="231">
        <f>IF('Site Description'!$E$34="","", IF('Data Entry'!J121&gt;0,'Data Entry'!J121,0))</f>
        <v>0</v>
      </c>
      <c r="K121" s="232">
        <f>IF('Site Description'!$E$34="","", IF('Data Entry'!K121&gt;0,'Data Entry'!K121,0))</f>
        <v>0</v>
      </c>
      <c r="L121" s="275">
        <f>SUM(B121:K121)/('Site Description'!$E$34/10000)</f>
        <v>0</v>
      </c>
      <c r="N121" s="208"/>
      <c r="O121" s="169"/>
      <c r="P121" s="169"/>
      <c r="Q121" s="169"/>
      <c r="R121" s="169"/>
      <c r="S121" s="169"/>
      <c r="T121" s="169"/>
      <c r="U121" s="169"/>
      <c r="V121" s="169"/>
      <c r="W121" s="169"/>
      <c r="X121" s="169"/>
      <c r="Y121" s="169"/>
    </row>
    <row r="122" spans="1:25" ht="16" thickBot="1" x14ac:dyDescent="0.25">
      <c r="A122" s="146" t="s">
        <v>53</v>
      </c>
      <c r="B122" s="238">
        <f>IF('Site Description'!$E$34="","", IF('Data Entry'!B122&gt;0,'Data Entry'!B122,0))</f>
        <v>0</v>
      </c>
      <c r="C122" s="239">
        <f>IF('Site Description'!$E$34="","", IF('Data Entry'!C122&gt;0,'Data Entry'!C122,0))</f>
        <v>0</v>
      </c>
      <c r="D122" s="239">
        <f>IF('Site Description'!$E$34="","", IF('Data Entry'!D122&gt;0,'Data Entry'!D122,0))</f>
        <v>0</v>
      </c>
      <c r="E122" s="241">
        <f>IF('Site Description'!$E$34="","", IF('Data Entry'!E122&gt;0,'Data Entry'!E122,0))</f>
        <v>0</v>
      </c>
      <c r="F122" s="240">
        <f>IF('Site Description'!$E$34="","", IF('Data Entry'!F122&gt;0,'Data Entry'!F122,0))</f>
        <v>0</v>
      </c>
      <c r="G122" s="239">
        <f>IF('Site Description'!$E$34="","", IF('Data Entry'!G122&gt;0,'Data Entry'!G122,0))</f>
        <v>0</v>
      </c>
      <c r="H122" s="239">
        <f>IF('Site Description'!$E$34="","", IF('Data Entry'!H122&gt;0,'Data Entry'!H122,0))</f>
        <v>0</v>
      </c>
      <c r="I122" s="241">
        <f>IF('Site Description'!$E$34="","", IF('Data Entry'!I122&gt;0,'Data Entry'!I122,0))</f>
        <v>0</v>
      </c>
      <c r="J122" s="241">
        <f>IF('Site Description'!$E$34="","", IF('Data Entry'!J122&gt;0,'Data Entry'!J122,0))</f>
        <v>0</v>
      </c>
      <c r="K122" s="242">
        <f>IF('Site Description'!$E$34="","", IF('Data Entry'!K122&gt;0,'Data Entry'!K122,0))</f>
        <v>0</v>
      </c>
      <c r="L122" s="275">
        <f>SUM(B122:K122)/('Site Description'!$E$34/10000)</f>
        <v>0</v>
      </c>
      <c r="N122" s="209"/>
      <c r="O122" s="174"/>
      <c r="P122" s="174"/>
      <c r="Q122" s="174"/>
      <c r="R122" s="174"/>
      <c r="S122" s="174"/>
      <c r="T122" s="174"/>
      <c r="U122" s="174"/>
      <c r="V122" s="174"/>
      <c r="W122" s="174"/>
      <c r="X122" s="174"/>
      <c r="Y122" s="174"/>
    </row>
    <row r="123" spans="1:25" ht="16" thickBot="1" x14ac:dyDescent="0.25">
      <c r="A123" s="211" t="s">
        <v>123</v>
      </c>
      <c r="B123" s="276">
        <f>IFERROR(SUM(B97:B122)/('Site Description'!$E$34/10000),"")</f>
        <v>0</v>
      </c>
      <c r="C123" s="277">
        <f>IFERROR(SUM(C97:C122)/('Site Description'!$E$34/10000),"")</f>
        <v>500</v>
      </c>
      <c r="D123" s="276">
        <f>IFERROR(SUM(D97:D122)/('Site Description'!$E$34/10000),"")</f>
        <v>0</v>
      </c>
      <c r="E123" s="276">
        <f>IFERROR(SUM(E97:E122)/('Site Description'!$E$34/10000),"")</f>
        <v>0</v>
      </c>
      <c r="F123" s="278">
        <f>IFERROR(SUM(F97:F122)/('Site Description'!$E$34/10000),"")</f>
        <v>0</v>
      </c>
      <c r="G123" s="276">
        <f>IFERROR(SUM(G97:G122)/('Site Description'!$E$34/10000),"")</f>
        <v>83.333333333333329</v>
      </c>
      <c r="H123" s="276">
        <f>IFERROR(SUM(H97:H122)/('Site Description'!$E$34/10000),"")</f>
        <v>0</v>
      </c>
      <c r="I123" s="276">
        <f>IFERROR(SUM(I97:I122)/('Site Description'!$E$34/10000),"")</f>
        <v>0</v>
      </c>
      <c r="J123" s="276">
        <f>IFERROR(SUM(J97:J122)/('Site Description'!$E$34/10000),"")</f>
        <v>0</v>
      </c>
      <c r="K123" s="279">
        <f>IFERROR(SUM(K97:K122)/('Site Description'!$E$34/10000),"")</f>
        <v>0</v>
      </c>
      <c r="L123" s="280">
        <f>IF(SUM(B123:K123)&gt;0,SUM(B123:K123),"")</f>
        <v>583.33333333333337</v>
      </c>
      <c r="N123" s="209"/>
      <c r="O123" s="174"/>
      <c r="P123" s="174"/>
      <c r="Q123" s="174"/>
      <c r="R123" s="174"/>
      <c r="S123" s="174"/>
      <c r="T123" s="174"/>
      <c r="U123" s="174"/>
      <c r="V123" s="174"/>
      <c r="W123" s="174"/>
      <c r="X123" s="174"/>
      <c r="Y123" s="174"/>
    </row>
    <row r="124" spans="1:25" ht="16" thickBot="1" x14ac:dyDescent="0.25"/>
    <row r="125" spans="1:25" ht="16" thickBot="1" x14ac:dyDescent="0.25">
      <c r="A125" s="448" t="s">
        <v>59</v>
      </c>
      <c r="B125" s="449"/>
      <c r="C125" s="450"/>
      <c r="D125" s="450"/>
      <c r="E125" s="450"/>
      <c r="F125" s="450"/>
      <c r="G125" s="450"/>
      <c r="H125" s="450"/>
      <c r="I125" s="450"/>
      <c r="J125" s="450"/>
      <c r="K125" s="451"/>
      <c r="L125" s="168"/>
    </row>
    <row r="126" spans="1:25" x14ac:dyDescent="0.2">
      <c r="A126" s="171"/>
      <c r="B126" s="172" t="s">
        <v>107</v>
      </c>
      <c r="C126" s="464" t="s">
        <v>23</v>
      </c>
      <c r="D126" s="465"/>
      <c r="E126" s="465"/>
      <c r="F126" s="466"/>
      <c r="G126" s="458" t="s">
        <v>24</v>
      </c>
      <c r="H126" s="459"/>
      <c r="I126" s="459"/>
      <c r="J126" s="459"/>
      <c r="K126" s="460"/>
      <c r="L126" s="173" t="s">
        <v>110</v>
      </c>
    </row>
    <row r="127" spans="1:25" x14ac:dyDescent="0.2">
      <c r="A127" s="177" t="s">
        <v>54</v>
      </c>
      <c r="B127" s="172" t="s">
        <v>108</v>
      </c>
      <c r="C127" s="172" t="s">
        <v>38</v>
      </c>
      <c r="D127" s="172" t="s">
        <v>39</v>
      </c>
      <c r="E127" s="172" t="s">
        <v>40</v>
      </c>
      <c r="F127" s="172" t="s">
        <v>41</v>
      </c>
      <c r="G127" s="172" t="s">
        <v>38</v>
      </c>
      <c r="H127" s="172" t="s">
        <v>39</v>
      </c>
      <c r="I127" s="172" t="s">
        <v>40</v>
      </c>
      <c r="J127" s="172" t="s">
        <v>41</v>
      </c>
      <c r="K127" s="178" t="s">
        <v>65</v>
      </c>
      <c r="L127" s="179" t="s">
        <v>124</v>
      </c>
    </row>
    <row r="128" spans="1:25" x14ac:dyDescent="0.2">
      <c r="A128" s="184" t="s">
        <v>42</v>
      </c>
      <c r="B128" s="217">
        <f>IF('Site Description'!$F$34="","", IF('Data Entry'!B128&gt;0,'Data Entry'!B128,0))</f>
        <v>0</v>
      </c>
      <c r="C128" s="218">
        <f>IF('Site Description'!$F$34="","", IF('Data Entry'!C128&gt;0,'Data Entry'!C128,0))</f>
        <v>0</v>
      </c>
      <c r="D128" s="218">
        <f>IF('Site Description'!$F$34="","", IF('Data Entry'!D128&gt;0,'Data Entry'!D128,0))</f>
        <v>0</v>
      </c>
      <c r="E128" s="218">
        <f>IF('Site Description'!$F$34="","", IF('Data Entry'!E128&gt;0,'Data Entry'!E128,0))</f>
        <v>0</v>
      </c>
      <c r="F128" s="219">
        <f>IF('Site Description'!$F$34="","", IF('Data Entry'!F128&gt;0,'Data Entry'!F128,0))</f>
        <v>0</v>
      </c>
      <c r="G128" s="218">
        <f>IF('Site Description'!$F$34="","", IF('Data Entry'!G128&gt;0,'Data Entry'!G128,0))</f>
        <v>0</v>
      </c>
      <c r="H128" s="218">
        <f>IF('Site Description'!$F$34="","", IF('Data Entry'!H128&gt;0,'Data Entry'!H128,0))</f>
        <v>0</v>
      </c>
      <c r="I128" s="218">
        <f>IF('Site Description'!$F$34="","", IF('Data Entry'!I128&gt;0,'Data Entry'!I128,0))</f>
        <v>0</v>
      </c>
      <c r="J128" s="218">
        <f>IF('Site Description'!$F$34="","", IF('Data Entry'!J128&gt;0,'Data Entry'!J128,0))</f>
        <v>0</v>
      </c>
      <c r="K128" s="220">
        <f>IF('Site Description'!$F$34="","", IF('Data Entry'!K128&gt;0,'Data Entry'!K128,0))</f>
        <v>0</v>
      </c>
      <c r="L128" s="275">
        <f>SUM(B128:K128)/('Site Description'!$F$34/10000)</f>
        <v>0</v>
      </c>
    </row>
    <row r="129" spans="1:13" x14ac:dyDescent="0.2">
      <c r="A129" s="184" t="s">
        <v>105</v>
      </c>
      <c r="B129" s="221">
        <f>IF('Site Description'!$F$34="","", IF('Data Entry'!B129&gt;0,'Data Entry'!B129,0))</f>
        <v>0</v>
      </c>
      <c r="C129" s="218">
        <f>IF('Site Description'!$F$34="","", IF('Data Entry'!C129&gt;0,'Data Entry'!C129,0))</f>
        <v>0</v>
      </c>
      <c r="D129" s="218">
        <f>IF('Site Description'!$F$34="","", IF('Data Entry'!D129&gt;0,'Data Entry'!D129,0))</f>
        <v>0</v>
      </c>
      <c r="E129" s="218">
        <f>IF('Site Description'!$F$34="","", IF('Data Entry'!E129&gt;0,'Data Entry'!E129,0))</f>
        <v>0</v>
      </c>
      <c r="F129" s="222">
        <f>IF('Site Description'!$F$34="","", IF('Data Entry'!F129&gt;0,'Data Entry'!F129,0))</f>
        <v>0</v>
      </c>
      <c r="G129" s="218">
        <f>IF('Site Description'!$F$34="","", IF('Data Entry'!G129&gt;0,'Data Entry'!G129,0))</f>
        <v>0</v>
      </c>
      <c r="H129" s="218">
        <f>IF('Site Description'!$F$34="","", IF('Data Entry'!H129&gt;0,'Data Entry'!H129,0))</f>
        <v>0</v>
      </c>
      <c r="I129" s="218">
        <f>IF('Site Description'!$F$34="","", IF('Data Entry'!I129&gt;0,'Data Entry'!I129,0))</f>
        <v>0</v>
      </c>
      <c r="J129" s="223">
        <f>IF('Site Description'!$F$34="","", IF('Data Entry'!J129&gt;0,'Data Entry'!J129,0))</f>
        <v>0</v>
      </c>
      <c r="K129" s="224">
        <f>IF('Site Description'!$F$34="","", IF('Data Entry'!K129&gt;0,'Data Entry'!K129,0))</f>
        <v>0</v>
      </c>
      <c r="L129" s="275">
        <f>SUM(B129:K129)/('Site Description'!$F$34/10000)</f>
        <v>0</v>
      </c>
    </row>
    <row r="130" spans="1:13" x14ac:dyDescent="0.2">
      <c r="A130" s="184" t="s">
        <v>43</v>
      </c>
      <c r="B130" s="221">
        <f>IF('Site Description'!$F$34="","", IF('Data Entry'!B130&gt;0,'Data Entry'!B130,0))</f>
        <v>0</v>
      </c>
      <c r="C130" s="218">
        <f>IF('Site Description'!$F$34="","", IF('Data Entry'!C130&gt;0,'Data Entry'!C130,0))</f>
        <v>0</v>
      </c>
      <c r="D130" s="218">
        <f>IF('Site Description'!$F$34="","", IF('Data Entry'!D130&gt;0,'Data Entry'!D130,0))</f>
        <v>0</v>
      </c>
      <c r="E130" s="218">
        <f>IF('Site Description'!$F$34="","", IF('Data Entry'!E130&gt;0,'Data Entry'!E130,0))</f>
        <v>0</v>
      </c>
      <c r="F130" s="219">
        <f>IF('Site Description'!$F$34="","", IF('Data Entry'!F130&gt;0,'Data Entry'!F130,0))</f>
        <v>0</v>
      </c>
      <c r="G130" s="218">
        <f>IF('Site Description'!$F$34="","", IF('Data Entry'!G130&gt;0,'Data Entry'!G130,0))</f>
        <v>0</v>
      </c>
      <c r="H130" s="218">
        <f>IF('Site Description'!$F$34="","", IF('Data Entry'!H130&gt;0,'Data Entry'!H130,0))</f>
        <v>0</v>
      </c>
      <c r="I130" s="218">
        <f>IF('Site Description'!$F$34="","", IF('Data Entry'!I130&gt;0,'Data Entry'!I130,0))</f>
        <v>0</v>
      </c>
      <c r="J130" s="218">
        <f>IF('Site Description'!$F$34="","", IF('Data Entry'!J130&gt;0,'Data Entry'!J130,0))</f>
        <v>0</v>
      </c>
      <c r="K130" s="220">
        <f>IF('Site Description'!$F$34="","", IF('Data Entry'!K130&gt;0,'Data Entry'!K130,0))</f>
        <v>0</v>
      </c>
      <c r="L130" s="275">
        <f>SUM(B130:K130)/('Site Description'!$F$34/10000)</f>
        <v>0</v>
      </c>
    </row>
    <row r="131" spans="1:13" x14ac:dyDescent="0.2">
      <c r="A131" s="194" t="s">
        <v>104</v>
      </c>
      <c r="B131" s="221">
        <f>IF('Site Description'!$F$34="","", IF('Data Entry'!B131&gt;0,'Data Entry'!B131,0))</f>
        <v>0</v>
      </c>
      <c r="C131" s="218">
        <f>IF('Site Description'!$F$34="","", IF('Data Entry'!C131&gt;0,'Data Entry'!C131,0))</f>
        <v>0</v>
      </c>
      <c r="D131" s="218">
        <f>IF('Site Description'!$F$34="","", IF('Data Entry'!D131&gt;0,'Data Entry'!D131,0))</f>
        <v>0</v>
      </c>
      <c r="E131" s="218">
        <f>IF('Site Description'!$F$34="","", IF('Data Entry'!E131&gt;0,'Data Entry'!E131,0))</f>
        <v>0</v>
      </c>
      <c r="F131" s="218">
        <f>IF('Site Description'!$F$34="","", IF('Data Entry'!F131&gt;0,'Data Entry'!F131,0))</f>
        <v>0</v>
      </c>
      <c r="G131" s="225">
        <f>IF('Site Description'!$F$34="","", IF('Data Entry'!G131&gt;0,'Data Entry'!G131,0))</f>
        <v>0</v>
      </c>
      <c r="H131" s="218">
        <f>IF('Site Description'!$F$34="","", IF('Data Entry'!H131&gt;0,'Data Entry'!H131,0))</f>
        <v>0</v>
      </c>
      <c r="I131" s="218">
        <f>IF('Site Description'!$F$34="","", IF('Data Entry'!I131&gt;0,'Data Entry'!I131,0))</f>
        <v>0</v>
      </c>
      <c r="J131" s="218">
        <f>IF('Site Description'!$F$34="","", IF('Data Entry'!J131&gt;0,'Data Entry'!J131,0))</f>
        <v>0</v>
      </c>
      <c r="K131" s="220">
        <f>IF('Site Description'!$F$34="","", IF('Data Entry'!K131&gt;0,'Data Entry'!K131,0))</f>
        <v>0</v>
      </c>
      <c r="L131" s="275">
        <f>SUM(B131:K131)/('Site Description'!$F$34/10000)</f>
        <v>0</v>
      </c>
    </row>
    <row r="132" spans="1:13" x14ac:dyDescent="0.2">
      <c r="A132" s="195"/>
      <c r="B132" s="226"/>
      <c r="C132" s="227"/>
      <c r="D132" s="227"/>
      <c r="E132" s="227"/>
      <c r="F132" s="228"/>
      <c r="G132" s="227"/>
      <c r="H132" s="227"/>
      <c r="I132" s="227"/>
      <c r="J132" s="227"/>
      <c r="K132" s="229"/>
      <c r="L132" s="275"/>
    </row>
    <row r="133" spans="1:13" x14ac:dyDescent="0.2">
      <c r="A133" s="195" t="s">
        <v>100</v>
      </c>
      <c r="B133" s="221">
        <f>IF('Site Description'!$F$34="","", IF('Data Entry'!B133&gt;0,'Data Entry'!B133,0))</f>
        <v>0</v>
      </c>
      <c r="C133" s="218">
        <f>IF('Site Description'!$F$34="","", IF('Data Entry'!C133&gt;0,'Data Entry'!C133,0))</f>
        <v>0</v>
      </c>
      <c r="D133" s="218">
        <f>IF('Site Description'!$F$34="","", IF('Data Entry'!D133&gt;0,'Data Entry'!D133,0))</f>
        <v>0</v>
      </c>
      <c r="E133" s="218">
        <f>IF('Site Description'!$F$34="","", IF('Data Entry'!E133&gt;0,'Data Entry'!E133,0))</f>
        <v>0</v>
      </c>
      <c r="F133" s="222">
        <f>IF('Site Description'!$F$34="","", IF('Data Entry'!F133&gt;0,'Data Entry'!F133,0))</f>
        <v>0</v>
      </c>
      <c r="G133" s="230">
        <f>IF('Site Description'!$F$34="","", IF('Data Entry'!G133&gt;0,'Data Entry'!G133,0))</f>
        <v>0</v>
      </c>
      <c r="H133" s="230">
        <f>IF('Site Description'!$F$34="","", IF('Data Entry'!H133&gt;0,'Data Entry'!H133,0))</f>
        <v>0</v>
      </c>
      <c r="I133" s="230">
        <f>IF('Site Description'!$F$34="","", IF('Data Entry'!I133&gt;0,'Data Entry'!I133,0))</f>
        <v>0</v>
      </c>
      <c r="J133" s="231">
        <f>IF('Site Description'!$F$34="","", IF('Data Entry'!J133&gt;0,'Data Entry'!J133,0))</f>
        <v>0</v>
      </c>
      <c r="K133" s="232">
        <f>IF('Site Description'!$F$34="","", IF('Data Entry'!K133&gt;0,'Data Entry'!K133,0))</f>
        <v>0</v>
      </c>
      <c r="L133" s="275">
        <f>SUM(B133:K133)/('Site Description'!$F$34/10000)</f>
        <v>0</v>
      </c>
    </row>
    <row r="134" spans="1:13" x14ac:dyDescent="0.2">
      <c r="A134" s="146" t="s">
        <v>44</v>
      </c>
      <c r="B134" s="221">
        <f>IF('Site Description'!$F$34="","", IF('Data Entry'!B134&gt;0,'Data Entry'!B134,0))</f>
        <v>0</v>
      </c>
      <c r="C134" s="218">
        <f>IF('Site Description'!$F$34="","", IF('Data Entry'!C134&gt;0,'Data Entry'!C134,0))</f>
        <v>0</v>
      </c>
      <c r="D134" s="218">
        <f>IF('Site Description'!$F$34="","", IF('Data Entry'!D134&gt;0,'Data Entry'!D134,0))</f>
        <v>0</v>
      </c>
      <c r="E134" s="218">
        <f>IF('Site Description'!$F$34="","", IF('Data Entry'!E134&gt;0,'Data Entry'!E134,0))</f>
        <v>0</v>
      </c>
      <c r="F134" s="222">
        <f>IF('Site Description'!$F$34="","", IF('Data Entry'!F134&gt;0,'Data Entry'!F134,0))</f>
        <v>0</v>
      </c>
      <c r="G134" s="230">
        <f>IF('Site Description'!$F$34="","", IF('Data Entry'!G134&gt;0,'Data Entry'!G134,0))</f>
        <v>0</v>
      </c>
      <c r="H134" s="230">
        <f>IF('Site Description'!$F$34="","", IF('Data Entry'!H134&gt;0,'Data Entry'!H134,0))</f>
        <v>0</v>
      </c>
      <c r="I134" s="230">
        <f>IF('Site Description'!$F$34="","", IF('Data Entry'!I134&gt;0,'Data Entry'!I134,0))</f>
        <v>0</v>
      </c>
      <c r="J134" s="231">
        <f>IF('Site Description'!$F$34="","", IF('Data Entry'!J134&gt;0,'Data Entry'!J134,0))</f>
        <v>0</v>
      </c>
      <c r="K134" s="232">
        <f>IF('Site Description'!$F$34="","", IF('Data Entry'!K134&gt;0,'Data Entry'!K134,0))</f>
        <v>0</v>
      </c>
      <c r="L134" s="275">
        <f>SUM(B134:K134)/('Site Description'!$F$34/10000)</f>
        <v>0</v>
      </c>
    </row>
    <row r="135" spans="1:13" x14ac:dyDescent="0.2">
      <c r="A135" s="146" t="s">
        <v>28</v>
      </c>
      <c r="B135" s="221">
        <f>IF('Site Description'!$F$34="","", IF('Data Entry'!B135&gt;0,'Data Entry'!B135,0))</f>
        <v>0</v>
      </c>
      <c r="C135" s="218">
        <f>IF('Site Description'!$F$34="","", IF('Data Entry'!C135&gt;0,'Data Entry'!C135,0))</f>
        <v>0</v>
      </c>
      <c r="D135" s="218">
        <f>IF('Site Description'!$F$34="","", IF('Data Entry'!D135&gt;0,'Data Entry'!D135,0))</f>
        <v>0</v>
      </c>
      <c r="E135" s="218">
        <f>IF('Site Description'!$F$34="","", IF('Data Entry'!E135&gt;0,'Data Entry'!E135,0))</f>
        <v>0</v>
      </c>
      <c r="F135" s="222">
        <f>IF('Site Description'!$F$34="","", IF('Data Entry'!F135&gt;0,'Data Entry'!F135,0))</f>
        <v>0</v>
      </c>
      <c r="G135" s="230">
        <f>IF('Site Description'!$F$34="","", IF('Data Entry'!G135&gt;0,'Data Entry'!G135,0))</f>
        <v>0</v>
      </c>
      <c r="H135" s="230">
        <f>IF('Site Description'!$F$34="","", IF('Data Entry'!H135&gt;0,'Data Entry'!H135,0))</f>
        <v>0</v>
      </c>
      <c r="I135" s="230">
        <f>IF('Site Description'!$F$34="","", IF('Data Entry'!I135&gt;0,'Data Entry'!I135,0))</f>
        <v>0</v>
      </c>
      <c r="J135" s="231">
        <f>IF('Site Description'!$F$34="","", IF('Data Entry'!J135&gt;0,'Data Entry'!J135,0))</f>
        <v>0</v>
      </c>
      <c r="K135" s="232">
        <f>IF('Site Description'!$F$34="","", IF('Data Entry'!K135&gt;0,'Data Entry'!K135,0))</f>
        <v>0</v>
      </c>
      <c r="L135" s="275">
        <f>SUM(B135:K135)/('Site Description'!$F$34/10000)</f>
        <v>0</v>
      </c>
    </row>
    <row r="136" spans="1:13" x14ac:dyDescent="0.2">
      <c r="A136" s="146" t="s">
        <v>29</v>
      </c>
      <c r="B136" s="221">
        <f>IF('Site Description'!$F$34="","", IF('Data Entry'!B136&gt;0,'Data Entry'!B136,0))</f>
        <v>0</v>
      </c>
      <c r="C136" s="218">
        <f>IF('Site Description'!$F$34="","", IF('Data Entry'!C136&gt;0,'Data Entry'!C136,0))</f>
        <v>0</v>
      </c>
      <c r="D136" s="218">
        <f>IF('Site Description'!$F$34="","", IF('Data Entry'!D136&gt;0,'Data Entry'!D136,0))</f>
        <v>0</v>
      </c>
      <c r="E136" s="218">
        <f>IF('Site Description'!$F$34="","", IF('Data Entry'!E136&gt;0,'Data Entry'!E136,0))</f>
        <v>0</v>
      </c>
      <c r="F136" s="219">
        <f>IF('Site Description'!$F$34="","", IF('Data Entry'!F136&gt;0,'Data Entry'!F136,0))</f>
        <v>0</v>
      </c>
      <c r="G136" s="230">
        <f>IF('Site Description'!$F$34="","", IF('Data Entry'!G136&gt;0,'Data Entry'!G136,0))</f>
        <v>0</v>
      </c>
      <c r="H136" s="230">
        <f>IF('Site Description'!$F$34="","", IF('Data Entry'!H136&gt;0,'Data Entry'!H136,0))</f>
        <v>0</v>
      </c>
      <c r="I136" s="230">
        <f>IF('Site Description'!$F$34="","", IF('Data Entry'!I136&gt;0,'Data Entry'!I136,0))</f>
        <v>0</v>
      </c>
      <c r="J136" s="230">
        <f>IF('Site Description'!$F$34="","", IF('Data Entry'!J136&gt;0,'Data Entry'!J136,0))</f>
        <v>0</v>
      </c>
      <c r="K136" s="233">
        <f>IF('Site Description'!$F$34="","", IF('Data Entry'!K136&gt;0,'Data Entry'!K136,0))</f>
        <v>0</v>
      </c>
      <c r="L136" s="275">
        <f>SUM(B136:K136)/('Site Description'!$F$34/10000)</f>
        <v>0</v>
      </c>
    </row>
    <row r="137" spans="1:13" x14ac:dyDescent="0.2">
      <c r="A137" s="146" t="s">
        <v>26</v>
      </c>
      <c r="B137" s="221">
        <f>IF('Site Description'!$F$34="","", IF('Data Entry'!B137&gt;0,'Data Entry'!B137,0))</f>
        <v>0</v>
      </c>
      <c r="C137" s="218">
        <f>IF('Site Description'!$F$34="","", IF('Data Entry'!C137&gt;0,'Data Entry'!C137,0))</f>
        <v>0</v>
      </c>
      <c r="D137" s="218">
        <f>IF('Site Description'!$F$34="","", IF('Data Entry'!D137&gt;0,'Data Entry'!D137,0))</f>
        <v>0</v>
      </c>
      <c r="E137" s="218">
        <f>IF('Site Description'!$F$34="","", IF('Data Entry'!E137&gt;0,'Data Entry'!E137,0))</f>
        <v>0</v>
      </c>
      <c r="F137" s="222">
        <f>IF('Site Description'!$F$34="","", IF('Data Entry'!F137&gt;0,'Data Entry'!F137,0))</f>
        <v>0</v>
      </c>
      <c r="G137" s="230">
        <f>IF('Site Description'!$F$34="","", IF('Data Entry'!G137&gt;0,'Data Entry'!G137,0))</f>
        <v>0</v>
      </c>
      <c r="H137" s="230">
        <f>IF('Site Description'!$F$34="","", IF('Data Entry'!H137&gt;0,'Data Entry'!H137,0))</f>
        <v>0</v>
      </c>
      <c r="I137" s="230">
        <f>IF('Site Description'!$F$34="","", IF('Data Entry'!I137&gt;0,'Data Entry'!I137,0))</f>
        <v>0</v>
      </c>
      <c r="J137" s="231">
        <f>IF('Site Description'!$F$34="","", IF('Data Entry'!J137&gt;0,'Data Entry'!J137,0))</f>
        <v>0</v>
      </c>
      <c r="K137" s="232">
        <f>IF('Site Description'!$F$34="","", IF('Data Entry'!K137&gt;0,'Data Entry'!K137,0))</f>
        <v>0</v>
      </c>
      <c r="L137" s="275">
        <f>SUM(B137:K137)/('Site Description'!$F$34/10000)</f>
        <v>0</v>
      </c>
    </row>
    <row r="138" spans="1:13" x14ac:dyDescent="0.2">
      <c r="A138" s="198"/>
      <c r="B138" s="226"/>
      <c r="C138" s="227"/>
      <c r="D138" s="227"/>
      <c r="E138" s="227"/>
      <c r="F138" s="228"/>
      <c r="G138" s="234"/>
      <c r="H138" s="234"/>
      <c r="I138" s="234"/>
      <c r="J138" s="234"/>
      <c r="K138" s="235"/>
      <c r="L138" s="275"/>
    </row>
    <row r="139" spans="1:13" x14ac:dyDescent="0.2">
      <c r="A139" s="146" t="s">
        <v>45</v>
      </c>
      <c r="B139" s="221">
        <f>IF('Site Description'!$F$34="","", IF('Data Entry'!B139&gt;0,'Data Entry'!B139,0))</f>
        <v>0</v>
      </c>
      <c r="C139" s="230">
        <f>IF('Site Description'!$F$34="","", IF('Data Entry'!C139&gt;0,'Data Entry'!C139,0))</f>
        <v>0</v>
      </c>
      <c r="D139" s="230">
        <f>IF('Site Description'!$F$34="","", IF('Data Entry'!D139&gt;0,'Data Entry'!D139,0))</f>
        <v>0</v>
      </c>
      <c r="E139" s="230">
        <f>IF('Site Description'!$F$34="","", IF('Data Entry'!E139&gt;0,'Data Entry'!E139,0))</f>
        <v>0</v>
      </c>
      <c r="F139" s="237">
        <f>IF('Site Description'!$F$34="","", IF('Data Entry'!F139&gt;0,'Data Entry'!F139,0))</f>
        <v>0</v>
      </c>
      <c r="G139" s="230">
        <f>IF('Site Description'!$F$34="","", IF('Data Entry'!G139&gt;0,'Data Entry'!G139,0))</f>
        <v>0</v>
      </c>
      <c r="H139" s="230">
        <f>IF('Site Description'!$F$34="","", IF('Data Entry'!H139&gt;0,'Data Entry'!H139,0))</f>
        <v>0</v>
      </c>
      <c r="I139" s="230">
        <f>IF('Site Description'!$F$34="","", IF('Data Entry'!I139&gt;0,'Data Entry'!I139,0))</f>
        <v>0</v>
      </c>
      <c r="J139" s="230">
        <f>IF('Site Description'!$F$34="","", IF('Data Entry'!J139&gt;0,'Data Entry'!J139,0))</f>
        <v>0</v>
      </c>
      <c r="K139" s="232">
        <f>IF('Site Description'!$F$34="","", IF('Data Entry'!K139&gt;0,'Data Entry'!K139,0))</f>
        <v>0</v>
      </c>
      <c r="L139" s="275">
        <f>SUM(B139:K139)/('Site Description'!$F$34/10000)</f>
        <v>0</v>
      </c>
    </row>
    <row r="140" spans="1:13" x14ac:dyDescent="0.2">
      <c r="A140" s="146" t="s">
        <v>46</v>
      </c>
      <c r="B140" s="221">
        <f>IF('Site Description'!$F$34="","", IF('Data Entry'!B140&gt;0,'Data Entry'!B140,0))</f>
        <v>0</v>
      </c>
      <c r="C140" s="230">
        <f>IF('Site Description'!$F$34="","", IF('Data Entry'!C140&gt;0,'Data Entry'!C140,0))</f>
        <v>0</v>
      </c>
      <c r="D140" s="230">
        <f>IF('Site Description'!$F$34="","", IF('Data Entry'!D140&gt;0,'Data Entry'!D140,0))</f>
        <v>0</v>
      </c>
      <c r="E140" s="230">
        <f>IF('Site Description'!$F$34="","", IF('Data Entry'!E140&gt;0,'Data Entry'!E140,0))</f>
        <v>0</v>
      </c>
      <c r="F140" s="237">
        <f>IF('Site Description'!$F$34="","", IF('Data Entry'!F140&gt;0,'Data Entry'!F140,0))</f>
        <v>0</v>
      </c>
      <c r="G140" s="230">
        <f>IF('Site Description'!$F$34="","", IF('Data Entry'!G140&gt;0,'Data Entry'!G140,0))</f>
        <v>0</v>
      </c>
      <c r="H140" s="230">
        <f>IF('Site Description'!$F$34="","", IF('Data Entry'!H140&gt;0,'Data Entry'!H140,0))</f>
        <v>0</v>
      </c>
      <c r="I140" s="230">
        <f>IF('Site Description'!$F$34="","", IF('Data Entry'!I140&gt;0,'Data Entry'!I140,0))</f>
        <v>0</v>
      </c>
      <c r="J140" s="230">
        <f>IF('Site Description'!$F$34="","", IF('Data Entry'!J140&gt;0,'Data Entry'!J140,0))</f>
        <v>0</v>
      </c>
      <c r="K140" s="233">
        <f>IF('Site Description'!$F$34="","", IF('Data Entry'!K140&gt;0,'Data Entry'!K140,0))</f>
        <v>0</v>
      </c>
      <c r="L140" s="275">
        <f>SUM(B140:K140)/('Site Description'!$F$34/10000)</f>
        <v>0</v>
      </c>
    </row>
    <row r="141" spans="1:13" x14ac:dyDescent="0.2">
      <c r="A141" s="146" t="s">
        <v>47</v>
      </c>
      <c r="B141" s="221">
        <f>IF('Site Description'!$F$34="","", IF('Data Entry'!B141&gt;0,'Data Entry'!B141,0))</f>
        <v>0</v>
      </c>
      <c r="C141" s="230">
        <f>IF('Site Description'!$F$34="","", IF('Data Entry'!C141&gt;0,'Data Entry'!C141,0))</f>
        <v>0</v>
      </c>
      <c r="D141" s="230">
        <f>IF('Site Description'!$F$34="","", IF('Data Entry'!D141&gt;0,'Data Entry'!D141,0))</f>
        <v>0</v>
      </c>
      <c r="E141" s="230">
        <f>IF('Site Description'!$F$34="","", IF('Data Entry'!E141&gt;0,'Data Entry'!E141,0))</f>
        <v>0</v>
      </c>
      <c r="F141" s="236">
        <f>IF('Site Description'!$F$34="","", IF('Data Entry'!F141&gt;0,'Data Entry'!F141,0))</f>
        <v>0</v>
      </c>
      <c r="G141" s="230">
        <f>IF('Site Description'!$F$34="","", IF('Data Entry'!G141&gt;0,'Data Entry'!G141,0))</f>
        <v>0</v>
      </c>
      <c r="H141" s="230">
        <f>IF('Site Description'!$F$34="","", IF('Data Entry'!H141&gt;0,'Data Entry'!H141,0))</f>
        <v>0</v>
      </c>
      <c r="I141" s="230">
        <f>IF('Site Description'!$F$34="","", IF('Data Entry'!I141&gt;0,'Data Entry'!I141,0))</f>
        <v>0</v>
      </c>
      <c r="J141" s="231">
        <f>IF('Site Description'!$F$34="","", IF('Data Entry'!J141&gt;0,'Data Entry'!J141,0))</f>
        <v>0</v>
      </c>
      <c r="K141" s="232">
        <f>IF('Site Description'!$F$34="","", IF('Data Entry'!K141&gt;0,'Data Entry'!K141,0))</f>
        <v>0</v>
      </c>
      <c r="L141" s="275">
        <f>SUM(B141:K141)/('Site Description'!$F$34/10000)</f>
        <v>0</v>
      </c>
    </row>
    <row r="142" spans="1:13" x14ac:dyDescent="0.2">
      <c r="A142" s="146" t="s">
        <v>48</v>
      </c>
      <c r="B142" s="221">
        <f>IF('Site Description'!$F$34="","", IF('Data Entry'!B142&gt;0,'Data Entry'!B142,0))</f>
        <v>0</v>
      </c>
      <c r="C142" s="230">
        <f>IF('Site Description'!$F$34="","", IF('Data Entry'!C142&gt;0,'Data Entry'!C142,0))</f>
        <v>0</v>
      </c>
      <c r="D142" s="230">
        <f>IF('Site Description'!$F$34="","", IF('Data Entry'!D142&gt;0,'Data Entry'!D142,0))</f>
        <v>0</v>
      </c>
      <c r="E142" s="230">
        <f>IF('Site Description'!$F$34="","", IF('Data Entry'!E142&gt;0,'Data Entry'!E142,0))</f>
        <v>0</v>
      </c>
      <c r="F142" s="236">
        <f>IF('Site Description'!$F$34="","", IF('Data Entry'!F142&gt;0,'Data Entry'!F142,0))</f>
        <v>0</v>
      </c>
      <c r="G142" s="230">
        <f>IF('Site Description'!$F$34="","", IF('Data Entry'!G142&gt;0,'Data Entry'!G142,0))</f>
        <v>0</v>
      </c>
      <c r="H142" s="230">
        <f>IF('Site Description'!$F$34="","", IF('Data Entry'!H142&gt;0,'Data Entry'!H142,0))</f>
        <v>0</v>
      </c>
      <c r="I142" s="230">
        <f>IF('Site Description'!$F$34="","", IF('Data Entry'!I142&gt;0,'Data Entry'!I142,0))</f>
        <v>0</v>
      </c>
      <c r="J142" s="231">
        <f>IF('Site Description'!$F$34="","", IF('Data Entry'!J142&gt;0,'Data Entry'!J142,0))</f>
        <v>0</v>
      </c>
      <c r="K142" s="232">
        <f>IF('Site Description'!$F$34="","", IF('Data Entry'!K142&gt;0,'Data Entry'!K142,0))</f>
        <v>0</v>
      </c>
      <c r="L142" s="275">
        <f>SUM(B142:K142)/('Site Description'!$F$34/10000)</f>
        <v>0</v>
      </c>
    </row>
    <row r="143" spans="1:13" x14ac:dyDescent="0.2">
      <c r="A143" s="146" t="s">
        <v>32</v>
      </c>
      <c r="B143" s="221">
        <f>IF('Site Description'!$F$34="","", IF('Data Entry'!B143&gt;0,'Data Entry'!B143,0))</f>
        <v>0</v>
      </c>
      <c r="C143" s="230">
        <f>IF('Site Description'!$F$34="","", IF('Data Entry'!C143&gt;0,'Data Entry'!C143,0))</f>
        <v>0</v>
      </c>
      <c r="D143" s="230">
        <f>IF('Site Description'!$F$34="","", IF('Data Entry'!D143&gt;0,'Data Entry'!D143,0))</f>
        <v>0</v>
      </c>
      <c r="E143" s="230">
        <f>IF('Site Description'!$F$34="","", IF('Data Entry'!E143&gt;0,'Data Entry'!E143,0))</f>
        <v>0</v>
      </c>
      <c r="F143" s="237">
        <f>IF('Site Description'!$F$34="","", IF('Data Entry'!F143&gt;0,'Data Entry'!F143,0))</f>
        <v>0</v>
      </c>
      <c r="G143" s="230">
        <f>IF('Site Description'!$F$34="","", IF('Data Entry'!G143&gt;0,'Data Entry'!G143,0))</f>
        <v>0</v>
      </c>
      <c r="H143" s="230">
        <f>IF('Site Description'!$F$34="","", IF('Data Entry'!H143&gt;0,'Data Entry'!H143,0))</f>
        <v>0</v>
      </c>
      <c r="I143" s="230">
        <f>IF('Site Description'!$F$34="","", IF('Data Entry'!I143&gt;0,'Data Entry'!I143,0))</f>
        <v>0</v>
      </c>
      <c r="J143" s="230">
        <f>IF('Site Description'!$F$34="","", IF('Data Entry'!J143&gt;0,'Data Entry'!J143,0))</f>
        <v>0</v>
      </c>
      <c r="K143" s="233">
        <f>IF('Site Description'!$F$34="","", IF('Data Entry'!K143&gt;0,'Data Entry'!K143,0))</f>
        <v>0</v>
      </c>
      <c r="L143" s="275">
        <f>SUM(B143:K143)/('Site Description'!$F$34/10000)</f>
        <v>0</v>
      </c>
      <c r="M143" s="174"/>
    </row>
    <row r="144" spans="1:13" x14ac:dyDescent="0.2">
      <c r="A144" s="146" t="s">
        <v>49</v>
      </c>
      <c r="B144" s="221">
        <f>IF('Site Description'!$F$34="","", IF('Data Entry'!B144&gt;0,'Data Entry'!B144,0))</f>
        <v>0</v>
      </c>
      <c r="C144" s="230">
        <f>IF('Site Description'!$F$34="","", IF('Data Entry'!C144&gt;0,'Data Entry'!C144,0))</f>
        <v>13</v>
      </c>
      <c r="D144" s="230">
        <f>IF('Site Description'!$F$34="","", IF('Data Entry'!D144&gt;0,'Data Entry'!D144,0))</f>
        <v>0</v>
      </c>
      <c r="E144" s="230">
        <f>IF('Site Description'!$F$34="","", IF('Data Entry'!E144&gt;0,'Data Entry'!E144,0))</f>
        <v>0</v>
      </c>
      <c r="F144" s="237">
        <f>IF('Site Description'!$F$34="","", IF('Data Entry'!F144&gt;0,'Data Entry'!F144,0))</f>
        <v>0</v>
      </c>
      <c r="G144" s="230">
        <f>IF('Site Description'!$F$34="","", IF('Data Entry'!G144&gt;0,'Data Entry'!G144,0))</f>
        <v>3</v>
      </c>
      <c r="H144" s="230">
        <f>IF('Site Description'!$F$34="","", IF('Data Entry'!H144&gt;0,'Data Entry'!H144,0))</f>
        <v>0</v>
      </c>
      <c r="I144" s="230">
        <f>IF('Site Description'!$F$34="","", IF('Data Entry'!I144&gt;0,'Data Entry'!I144,0))</f>
        <v>0</v>
      </c>
      <c r="J144" s="230">
        <f>IF('Site Description'!$F$34="","", IF('Data Entry'!J144&gt;0,'Data Entry'!J144,0))</f>
        <v>0</v>
      </c>
      <c r="K144" s="233">
        <f>IF('Site Description'!$F$34="","", IF('Data Entry'!K144&gt;0,'Data Entry'!K144,0))</f>
        <v>0</v>
      </c>
      <c r="L144" s="275">
        <f>SUM(B144:K144)/('Site Description'!$F$34/10000)</f>
        <v>1333.3333333333333</v>
      </c>
    </row>
    <row r="145" spans="1:25" x14ac:dyDescent="0.2">
      <c r="A145" s="146" t="s">
        <v>76</v>
      </c>
      <c r="B145" s="221">
        <f>IF('Site Description'!$F$34="","", IF('Data Entry'!B145&gt;0,'Data Entry'!B145,0))</f>
        <v>0</v>
      </c>
      <c r="C145" s="230">
        <f>IF('Site Description'!$F$34="","", IF('Data Entry'!C145&gt;0,'Data Entry'!C145,0))</f>
        <v>0</v>
      </c>
      <c r="D145" s="230">
        <f>IF('Site Description'!$F$34="","", IF('Data Entry'!D145&gt;0,'Data Entry'!D145,0))</f>
        <v>0</v>
      </c>
      <c r="E145" s="230">
        <f>IF('Site Description'!$F$34="","", IF('Data Entry'!E145&gt;0,'Data Entry'!E145,0))</f>
        <v>0</v>
      </c>
      <c r="F145" s="236">
        <f>IF('Site Description'!$F$34="","", IF('Data Entry'!F145&gt;0,'Data Entry'!F145,0))</f>
        <v>0</v>
      </c>
      <c r="G145" s="230">
        <f>IF('Site Description'!$F$34="","", IF('Data Entry'!G145&gt;0,'Data Entry'!G145,0))</f>
        <v>0</v>
      </c>
      <c r="H145" s="230">
        <f>IF('Site Description'!$F$34="","", IF('Data Entry'!H145&gt;0,'Data Entry'!H145,0))</f>
        <v>0</v>
      </c>
      <c r="I145" s="230">
        <f>IF('Site Description'!$F$34="","", IF('Data Entry'!I145&gt;0,'Data Entry'!I145,0))</f>
        <v>0</v>
      </c>
      <c r="J145" s="231">
        <f>IF('Site Description'!$F$34="","", IF('Data Entry'!J145&gt;0,'Data Entry'!J145,0))</f>
        <v>0</v>
      </c>
      <c r="K145" s="232">
        <f>IF('Site Description'!$F$34="","", IF('Data Entry'!K145&gt;0,'Data Entry'!K145,0))</f>
        <v>0</v>
      </c>
      <c r="L145" s="275">
        <f>SUM(B145:K145)/('Site Description'!$F$34/10000)</f>
        <v>0</v>
      </c>
      <c r="M145" s="169"/>
    </row>
    <row r="146" spans="1:25" x14ac:dyDescent="0.2">
      <c r="A146" s="146" t="s">
        <v>33</v>
      </c>
      <c r="B146" s="221">
        <f>IF('Site Description'!$F$34="","", IF('Data Entry'!B146&gt;0,'Data Entry'!B146,0))</f>
        <v>0</v>
      </c>
      <c r="C146" s="230">
        <f>IF('Site Description'!$F$34="","", IF('Data Entry'!C146&gt;0,'Data Entry'!C146,0))</f>
        <v>0</v>
      </c>
      <c r="D146" s="230">
        <f>IF('Site Description'!$F$34="","", IF('Data Entry'!D146&gt;0,'Data Entry'!D146,0))</f>
        <v>0</v>
      </c>
      <c r="E146" s="230">
        <f>IF('Site Description'!$F$34="","", IF('Data Entry'!E146&gt;0,'Data Entry'!E146,0))</f>
        <v>0</v>
      </c>
      <c r="F146" s="236">
        <f>IF('Site Description'!$F$34="","", IF('Data Entry'!F146&gt;0,'Data Entry'!F146,0))</f>
        <v>0</v>
      </c>
      <c r="G146" s="230">
        <f>IF('Site Description'!$F$34="","", IF('Data Entry'!G146&gt;0,'Data Entry'!G146,0))</f>
        <v>0</v>
      </c>
      <c r="H146" s="230">
        <f>IF('Site Description'!$F$34="","", IF('Data Entry'!H146&gt;0,'Data Entry'!H146,0))</f>
        <v>0</v>
      </c>
      <c r="I146" s="230">
        <f>IF('Site Description'!$F$34="","", IF('Data Entry'!I146&gt;0,'Data Entry'!I146,0))</f>
        <v>0</v>
      </c>
      <c r="J146" s="231">
        <f>IF('Site Description'!$F$34="","", IF('Data Entry'!J146&gt;0,'Data Entry'!J146,0))</f>
        <v>0</v>
      </c>
      <c r="K146" s="232">
        <f>IF('Site Description'!$F$34="","", IF('Data Entry'!K146&gt;0,'Data Entry'!K146,0))</f>
        <v>0</v>
      </c>
      <c r="L146" s="275">
        <f>SUM(B146:K146)/('Site Description'!$F$34/10000)</f>
        <v>0</v>
      </c>
      <c r="M146" s="174"/>
    </row>
    <row r="147" spans="1:25" x14ac:dyDescent="0.2">
      <c r="A147" s="146" t="s">
        <v>111</v>
      </c>
      <c r="B147" s="221">
        <f>IF('Site Description'!$F$34="","", IF('Data Entry'!B147&gt;0,'Data Entry'!B147,0))</f>
        <v>0</v>
      </c>
      <c r="C147" s="230">
        <f>IF('Site Description'!$F$34="","", IF('Data Entry'!C147&gt;0,'Data Entry'!C147,0))</f>
        <v>0</v>
      </c>
      <c r="D147" s="230">
        <f>IF('Site Description'!$F$34="","", IF('Data Entry'!D147&gt;0,'Data Entry'!D147,0))</f>
        <v>0</v>
      </c>
      <c r="E147" s="230">
        <f>IF('Site Description'!$F$34="","", IF('Data Entry'!E147&gt;0,'Data Entry'!E147,0))</f>
        <v>0</v>
      </c>
      <c r="F147" s="237">
        <f>IF('Site Description'!$F$34="","", IF('Data Entry'!F147&gt;0,'Data Entry'!F147,0))</f>
        <v>0</v>
      </c>
      <c r="G147" s="230">
        <f>IF('Site Description'!$F$34="","", IF('Data Entry'!G147&gt;0,'Data Entry'!G147,0))</f>
        <v>0</v>
      </c>
      <c r="H147" s="230">
        <f>IF('Site Description'!$F$34="","", IF('Data Entry'!H147&gt;0,'Data Entry'!H147,0))</f>
        <v>0</v>
      </c>
      <c r="I147" s="230">
        <f>IF('Site Description'!$F$34="","", IF('Data Entry'!I147&gt;0,'Data Entry'!I147,0))</f>
        <v>0</v>
      </c>
      <c r="J147" s="230">
        <f>IF('Site Description'!$F$34="","", IF('Data Entry'!J147&gt;0,'Data Entry'!J147,0))</f>
        <v>0</v>
      </c>
      <c r="K147" s="233">
        <f>IF('Site Description'!$F$34="","", IF('Data Entry'!K147&gt;0,'Data Entry'!K147,0))</f>
        <v>0</v>
      </c>
      <c r="L147" s="275">
        <f>SUM(B147:K147)/('Site Description'!$F$34/10000)</f>
        <v>0</v>
      </c>
      <c r="M147" s="174"/>
      <c r="N147" s="209"/>
      <c r="O147" s="174"/>
      <c r="P147" s="174"/>
      <c r="Q147" s="174"/>
      <c r="R147" s="174"/>
      <c r="S147" s="174"/>
      <c r="T147" s="174"/>
      <c r="U147" s="174"/>
      <c r="V147" s="174"/>
      <c r="W147" s="174"/>
      <c r="X147" s="174"/>
      <c r="Y147" s="174"/>
    </row>
    <row r="148" spans="1:25" x14ac:dyDescent="0.2">
      <c r="A148" s="146" t="s">
        <v>50</v>
      </c>
      <c r="B148" s="221">
        <f>IF('Site Description'!$F$34="","", IF('Data Entry'!B148&gt;0,'Data Entry'!B148,0))</f>
        <v>0</v>
      </c>
      <c r="C148" s="230">
        <f>IF('Site Description'!$F$34="","", IF('Data Entry'!C148&gt;0,'Data Entry'!C148,0))</f>
        <v>0</v>
      </c>
      <c r="D148" s="230">
        <f>IF('Site Description'!$F$34="","", IF('Data Entry'!D148&gt;0,'Data Entry'!D148,0))</f>
        <v>0</v>
      </c>
      <c r="E148" s="231">
        <f>IF('Site Description'!$F$34="","", IF('Data Entry'!E148&gt;0,'Data Entry'!E148,0))</f>
        <v>0</v>
      </c>
      <c r="F148" s="236">
        <f>IF('Site Description'!$F$34="","", IF('Data Entry'!F148&gt;0,'Data Entry'!F148,0))</f>
        <v>0</v>
      </c>
      <c r="G148" s="230">
        <f>IF('Site Description'!$F$34="","", IF('Data Entry'!G148&gt;0,'Data Entry'!G148,0))</f>
        <v>0</v>
      </c>
      <c r="H148" s="230">
        <f>IF('Site Description'!$F$34="","", IF('Data Entry'!H148&gt;0,'Data Entry'!H148,0))</f>
        <v>0</v>
      </c>
      <c r="I148" s="231">
        <f>IF('Site Description'!$F$34="","", IF('Data Entry'!I148&gt;0,'Data Entry'!I148,0))</f>
        <v>0</v>
      </c>
      <c r="J148" s="231">
        <f>IF('Site Description'!$F$34="","", IF('Data Entry'!J148&gt;0,'Data Entry'!J148,0))</f>
        <v>0</v>
      </c>
      <c r="K148" s="232">
        <f>IF('Site Description'!$F$34="","", IF('Data Entry'!K148&gt;0,'Data Entry'!K148,0))</f>
        <v>0</v>
      </c>
      <c r="L148" s="275">
        <f>SUM(B148:K148)/('Site Description'!$F$34/10000)</f>
        <v>0</v>
      </c>
    </row>
    <row r="149" spans="1:25" x14ac:dyDescent="0.2">
      <c r="A149" s="146" t="s">
        <v>31</v>
      </c>
      <c r="B149" s="221">
        <f>IF('Site Description'!$F$34="","", IF('Data Entry'!B149&gt;0,'Data Entry'!B149,0))</f>
        <v>0</v>
      </c>
      <c r="C149" s="230">
        <f>IF('Site Description'!$F$34="","", IF('Data Entry'!C149&gt;0,'Data Entry'!C149,0))</f>
        <v>0</v>
      </c>
      <c r="D149" s="230">
        <f>IF('Site Description'!$F$34="","", IF('Data Entry'!D149&gt;0,'Data Entry'!D149,0))</f>
        <v>0</v>
      </c>
      <c r="E149" s="230">
        <f>IF('Site Description'!$F$34="","", IF('Data Entry'!E149&gt;0,'Data Entry'!E149,0))</f>
        <v>0</v>
      </c>
      <c r="F149" s="237">
        <f>IF('Site Description'!$F$34="","", IF('Data Entry'!F149&gt;0,'Data Entry'!F149,0))</f>
        <v>0</v>
      </c>
      <c r="G149" s="230">
        <f>IF('Site Description'!$F$34="","", IF('Data Entry'!G149&gt;0,'Data Entry'!G149,0))</f>
        <v>0</v>
      </c>
      <c r="H149" s="230">
        <f>IF('Site Description'!$F$34="","", IF('Data Entry'!H149&gt;0,'Data Entry'!H149,0))</f>
        <v>0</v>
      </c>
      <c r="I149" s="230">
        <f>IF('Site Description'!$F$34="","", IF('Data Entry'!I149&gt;0,'Data Entry'!I149,0))</f>
        <v>0</v>
      </c>
      <c r="J149" s="230">
        <f>IF('Site Description'!$F$34="","", IF('Data Entry'!J149&gt;0,'Data Entry'!J149,0))</f>
        <v>0</v>
      </c>
      <c r="K149" s="233">
        <f>IF('Site Description'!$F$34="","", IF('Data Entry'!K149&gt;0,'Data Entry'!K149,0))</f>
        <v>0</v>
      </c>
      <c r="L149" s="275">
        <f>SUM(B149:K149)/('Site Description'!$F$34/10000)</f>
        <v>0</v>
      </c>
      <c r="N149" s="208"/>
      <c r="O149" s="169"/>
      <c r="P149" s="169"/>
      <c r="Q149" s="169"/>
      <c r="R149" s="169"/>
      <c r="S149" s="169"/>
      <c r="T149" s="169"/>
      <c r="U149" s="169"/>
      <c r="V149" s="169"/>
      <c r="W149" s="169"/>
      <c r="X149" s="169"/>
      <c r="Y149" s="169"/>
    </row>
    <row r="150" spans="1:25" x14ac:dyDescent="0.2">
      <c r="A150" s="146" t="s">
        <v>106</v>
      </c>
      <c r="B150" s="221">
        <f>IF('Site Description'!$F$34="","", IF('Data Entry'!B150&gt;0,'Data Entry'!B150,0))</f>
        <v>0</v>
      </c>
      <c r="C150" s="230">
        <f>IF('Site Description'!$F$34="","", IF('Data Entry'!C150&gt;0,'Data Entry'!C150,0))</f>
        <v>0</v>
      </c>
      <c r="D150" s="230">
        <f>IF('Site Description'!$F$34="","", IF('Data Entry'!D150&gt;0,'Data Entry'!D150,0))</f>
        <v>0</v>
      </c>
      <c r="E150" s="230">
        <f>IF('Site Description'!$F$34="","", IF('Data Entry'!E150&gt;0,'Data Entry'!E150,0))</f>
        <v>0</v>
      </c>
      <c r="F150" s="236">
        <f>IF('Site Description'!$F$34="","", IF('Data Entry'!F150&gt;0,'Data Entry'!F150,0))</f>
        <v>0</v>
      </c>
      <c r="G150" s="230">
        <f>IF('Site Description'!$F$34="","", IF('Data Entry'!G150&gt;0,'Data Entry'!G150,0))</f>
        <v>0</v>
      </c>
      <c r="H150" s="230">
        <f>IF('Site Description'!$F$34="","", IF('Data Entry'!H150&gt;0,'Data Entry'!H150,0))</f>
        <v>0</v>
      </c>
      <c r="I150" s="230">
        <f>IF('Site Description'!$F$34="","", IF('Data Entry'!I150&gt;0,'Data Entry'!I150,0))</f>
        <v>0</v>
      </c>
      <c r="J150" s="231">
        <f>IF('Site Description'!$F$34="","", IF('Data Entry'!J150&gt;0,'Data Entry'!J150,0))</f>
        <v>0</v>
      </c>
      <c r="K150" s="232">
        <f>IF('Site Description'!$F$34="","", IF('Data Entry'!K150&gt;0,'Data Entry'!K150,0))</f>
        <v>0</v>
      </c>
      <c r="L150" s="275">
        <f>SUM(B150:K150)/('Site Description'!$F$34/10000)</f>
        <v>0</v>
      </c>
      <c r="N150" s="209"/>
      <c r="O150" s="174"/>
      <c r="P150" s="174"/>
      <c r="Q150" s="174"/>
      <c r="R150" s="174"/>
      <c r="S150" s="174"/>
      <c r="T150" s="174"/>
      <c r="U150" s="174"/>
      <c r="V150" s="174"/>
      <c r="W150" s="174"/>
      <c r="X150" s="174"/>
      <c r="Y150" s="174"/>
    </row>
    <row r="151" spans="1:25" x14ac:dyDescent="0.2">
      <c r="A151" s="146" t="s">
        <v>51</v>
      </c>
      <c r="B151" s="221">
        <f>IF('Site Description'!$F$34="","", IF('Data Entry'!B151&gt;0,'Data Entry'!B151,0))</f>
        <v>0</v>
      </c>
      <c r="C151" s="230">
        <f>IF('Site Description'!$F$34="","", IF('Data Entry'!C151&gt;0,'Data Entry'!C151,0))</f>
        <v>0</v>
      </c>
      <c r="D151" s="230">
        <f>IF('Site Description'!$F$34="","", IF('Data Entry'!D151&gt;0,'Data Entry'!D151,0))</f>
        <v>0</v>
      </c>
      <c r="E151" s="230">
        <f>IF('Site Description'!$F$34="","", IF('Data Entry'!E151&gt;0,'Data Entry'!E151,0))</f>
        <v>0</v>
      </c>
      <c r="F151" s="236">
        <f>IF('Site Description'!$F$34="","", IF('Data Entry'!F151&gt;0,'Data Entry'!F151,0))</f>
        <v>0</v>
      </c>
      <c r="G151" s="230">
        <f>IF('Site Description'!$F$34="","", IF('Data Entry'!G151&gt;0,'Data Entry'!G151,0))</f>
        <v>0</v>
      </c>
      <c r="H151" s="230">
        <f>IF('Site Description'!$F$34="","", IF('Data Entry'!H151&gt;0,'Data Entry'!H151,0))</f>
        <v>0</v>
      </c>
      <c r="I151" s="230">
        <f>IF('Site Description'!$F$34="","", IF('Data Entry'!I151&gt;0,'Data Entry'!I151,0))</f>
        <v>0</v>
      </c>
      <c r="J151" s="231">
        <f>IF('Site Description'!$F$34="","", IF('Data Entry'!J151&gt;0,'Data Entry'!J151,0))</f>
        <v>0</v>
      </c>
      <c r="K151" s="232">
        <f>IF('Site Description'!$F$34="","", IF('Data Entry'!K151&gt;0,'Data Entry'!K151,0))</f>
        <v>0</v>
      </c>
      <c r="L151" s="275">
        <f>SUM(B151:K151)/('Site Description'!$F$34/10000)</f>
        <v>0</v>
      </c>
      <c r="N151" s="209"/>
      <c r="O151" s="174"/>
      <c r="P151" s="174"/>
      <c r="Q151" s="174"/>
      <c r="R151" s="174"/>
      <c r="S151" s="174"/>
      <c r="T151" s="174"/>
      <c r="U151" s="174"/>
      <c r="V151" s="174"/>
      <c r="W151" s="174"/>
      <c r="X151" s="174"/>
      <c r="Y151" s="174"/>
    </row>
    <row r="152" spans="1:25" x14ac:dyDescent="0.2">
      <c r="A152" s="146" t="s">
        <v>52</v>
      </c>
      <c r="B152" s="221">
        <f>IF('Site Description'!$F$34="","", IF('Data Entry'!B152&gt;0,'Data Entry'!B152,0))</f>
        <v>0</v>
      </c>
      <c r="C152" s="230">
        <f>IF('Site Description'!$F$34="","", IF('Data Entry'!C152&gt;0,'Data Entry'!C152,0))</f>
        <v>0</v>
      </c>
      <c r="D152" s="230">
        <f>IF('Site Description'!$F$34="","", IF('Data Entry'!D152&gt;0,'Data Entry'!D152,0))</f>
        <v>0</v>
      </c>
      <c r="E152" s="230">
        <f>IF('Site Description'!$F$34="","", IF('Data Entry'!E152&gt;0,'Data Entry'!E152,0))</f>
        <v>0</v>
      </c>
      <c r="F152" s="236">
        <f>IF('Site Description'!$F$34="","", IF('Data Entry'!F152&gt;0,'Data Entry'!F152,0))</f>
        <v>0</v>
      </c>
      <c r="G152" s="230">
        <f>IF('Site Description'!$F$34="","", IF('Data Entry'!G152&gt;0,'Data Entry'!G152,0))</f>
        <v>0</v>
      </c>
      <c r="H152" s="230">
        <f>IF('Site Description'!$F$34="","", IF('Data Entry'!H152&gt;0,'Data Entry'!H152,0))</f>
        <v>0</v>
      </c>
      <c r="I152" s="230">
        <f>IF('Site Description'!$F$34="","", IF('Data Entry'!I152&gt;0,'Data Entry'!I152,0))</f>
        <v>0</v>
      </c>
      <c r="J152" s="231">
        <f>IF('Site Description'!$F$34="","", IF('Data Entry'!J152&gt;0,'Data Entry'!J152,0))</f>
        <v>0</v>
      </c>
      <c r="K152" s="232">
        <f>IF('Site Description'!$F$34="","", IF('Data Entry'!K152&gt;0,'Data Entry'!K152,0))</f>
        <v>0</v>
      </c>
      <c r="L152" s="275">
        <f>SUM(B152:K152)/('Site Description'!$F$34/10000)</f>
        <v>0</v>
      </c>
    </row>
    <row r="153" spans="1:25" ht="16" thickBot="1" x14ac:dyDescent="0.25">
      <c r="A153" s="146" t="s">
        <v>53</v>
      </c>
      <c r="B153" s="238">
        <f>IF('Site Description'!$F$34="","", IF('Data Entry'!B153&gt;0,'Data Entry'!B153,0))</f>
        <v>0</v>
      </c>
      <c r="C153" s="239">
        <f>IF('Site Description'!$F$34="","", IF('Data Entry'!C153&gt;0,'Data Entry'!C153,0))</f>
        <v>0</v>
      </c>
      <c r="D153" s="239">
        <f>IF('Site Description'!$F$34="","", IF('Data Entry'!D153&gt;0,'Data Entry'!D153,0))</f>
        <v>0</v>
      </c>
      <c r="E153" s="241">
        <f>IF('Site Description'!$F$34="","", IF('Data Entry'!E153&gt;0,'Data Entry'!E153,0))</f>
        <v>0</v>
      </c>
      <c r="F153" s="240">
        <f>IF('Site Description'!$F$34="","", IF('Data Entry'!F153&gt;0,'Data Entry'!F153,0))</f>
        <v>0</v>
      </c>
      <c r="G153" s="239">
        <f>IF('Site Description'!$F$34="","", IF('Data Entry'!G153&gt;0,'Data Entry'!G153,0))</f>
        <v>0</v>
      </c>
      <c r="H153" s="239">
        <f>IF('Site Description'!$F$34="","", IF('Data Entry'!H153&gt;0,'Data Entry'!H153,0))</f>
        <v>0</v>
      </c>
      <c r="I153" s="241">
        <f>IF('Site Description'!$F$34="","", IF('Data Entry'!I153&gt;0,'Data Entry'!I153,0))</f>
        <v>0</v>
      </c>
      <c r="J153" s="241">
        <f>IF('Site Description'!$F$34="","", IF('Data Entry'!J153&gt;0,'Data Entry'!J153,0))</f>
        <v>0</v>
      </c>
      <c r="K153" s="242">
        <f>IF('Site Description'!$F$34="","", IF('Data Entry'!K153&gt;0,'Data Entry'!K153,0))</f>
        <v>0</v>
      </c>
      <c r="L153" s="275">
        <f>SUM(B153:K153)/('Site Description'!$F$34/10000)</f>
        <v>0</v>
      </c>
    </row>
    <row r="154" spans="1:25" ht="16" thickBot="1" x14ac:dyDescent="0.25">
      <c r="A154" s="211" t="s">
        <v>123</v>
      </c>
      <c r="B154" s="276">
        <f>IFERROR(SUM(B128:B153)/('Site Description'!$F$34/10000),"")</f>
        <v>0</v>
      </c>
      <c r="C154" s="277">
        <f>IFERROR(SUM(C128:C153)/('Site Description'!$F$34/10000),"")</f>
        <v>1083.3333333333333</v>
      </c>
      <c r="D154" s="276">
        <f>IFERROR(SUM(D128:D153)/('Site Description'!$F$34/10000),"")</f>
        <v>0</v>
      </c>
      <c r="E154" s="276">
        <f>IFERROR(SUM(E128:E153)/('Site Description'!$F$34/10000),"")</f>
        <v>0</v>
      </c>
      <c r="F154" s="278">
        <f>IFERROR(SUM(F128:F153)/('Site Description'!$F$34/10000),"")</f>
        <v>0</v>
      </c>
      <c r="G154" s="276">
        <f>IFERROR(SUM(G128:G153)/('Site Description'!$F$34/10000),"")</f>
        <v>250</v>
      </c>
      <c r="H154" s="276">
        <f>IFERROR(SUM(H128:H153)/('Site Description'!$F$34/10000),"")</f>
        <v>0</v>
      </c>
      <c r="I154" s="276">
        <f>IFERROR(SUM(I128:I153)/('Site Description'!$F$34/10000),"")</f>
        <v>0</v>
      </c>
      <c r="J154" s="276">
        <f>IFERROR(SUM(J128:J153)/('Site Description'!$F$34/10000),"")</f>
        <v>0</v>
      </c>
      <c r="K154" s="279">
        <f>IFERROR(SUM(K128:K153)/('Site Description'!$F$34/10000),"")</f>
        <v>0</v>
      </c>
      <c r="L154" s="280">
        <f>IF(SUM(B154:K154)&gt;0,SUM(B154:K154),"")</f>
        <v>1333.3333333333333</v>
      </c>
    </row>
    <row r="155" spans="1:25" ht="16" thickBot="1" x14ac:dyDescent="0.25"/>
    <row r="156" spans="1:25" ht="16" thickBot="1" x14ac:dyDescent="0.25">
      <c r="A156" s="448" t="s">
        <v>60</v>
      </c>
      <c r="B156" s="449"/>
      <c r="C156" s="450"/>
      <c r="D156" s="450"/>
      <c r="E156" s="450"/>
      <c r="F156" s="450"/>
      <c r="G156" s="450"/>
      <c r="H156" s="450"/>
      <c r="I156" s="450"/>
      <c r="J156" s="450"/>
      <c r="K156" s="451"/>
      <c r="L156" s="168"/>
    </row>
    <row r="157" spans="1:25" x14ac:dyDescent="0.2">
      <c r="A157" s="171"/>
      <c r="B157" s="172" t="s">
        <v>107</v>
      </c>
      <c r="C157" s="464" t="s">
        <v>23</v>
      </c>
      <c r="D157" s="465"/>
      <c r="E157" s="465"/>
      <c r="F157" s="466"/>
      <c r="G157" s="458" t="s">
        <v>24</v>
      </c>
      <c r="H157" s="459"/>
      <c r="I157" s="459"/>
      <c r="J157" s="459"/>
      <c r="K157" s="460"/>
      <c r="L157" s="173" t="s">
        <v>110</v>
      </c>
    </row>
    <row r="158" spans="1:25" x14ac:dyDescent="0.2">
      <c r="A158" s="177" t="s">
        <v>54</v>
      </c>
      <c r="B158" s="172" t="s">
        <v>108</v>
      </c>
      <c r="C158" s="172" t="s">
        <v>38</v>
      </c>
      <c r="D158" s="172" t="s">
        <v>39</v>
      </c>
      <c r="E158" s="172" t="s">
        <v>40</v>
      </c>
      <c r="F158" s="172" t="s">
        <v>41</v>
      </c>
      <c r="G158" s="172" t="s">
        <v>38</v>
      </c>
      <c r="H158" s="172" t="s">
        <v>39</v>
      </c>
      <c r="I158" s="172" t="s">
        <v>40</v>
      </c>
      <c r="J158" s="172" t="s">
        <v>41</v>
      </c>
      <c r="K158" s="178" t="s">
        <v>65</v>
      </c>
      <c r="L158" s="179" t="s">
        <v>124</v>
      </c>
    </row>
    <row r="159" spans="1:25" x14ac:dyDescent="0.2">
      <c r="A159" s="184" t="s">
        <v>42</v>
      </c>
      <c r="B159" s="217">
        <f>IF('Site Description'!$G$34="","", IF('Data Entry'!B159&gt;0,'Data Entry'!B159,0))</f>
        <v>0</v>
      </c>
      <c r="C159" s="218">
        <f>IF('Site Description'!$G$34="","", IF('Data Entry'!C159&gt;0,'Data Entry'!C159,0))</f>
        <v>0</v>
      </c>
      <c r="D159" s="218">
        <f>IF('Site Description'!$G$34="","", IF('Data Entry'!D159&gt;0,'Data Entry'!D159,0))</f>
        <v>0</v>
      </c>
      <c r="E159" s="218">
        <f>IF('Site Description'!$G$34="","", IF('Data Entry'!E159&gt;0,'Data Entry'!E159,0))</f>
        <v>0</v>
      </c>
      <c r="F159" s="219">
        <f>IF('Site Description'!$G$34="","", IF('Data Entry'!F159&gt;0,'Data Entry'!F159,0))</f>
        <v>0</v>
      </c>
      <c r="G159" s="218">
        <f>IF('Site Description'!$G$34="","", IF('Data Entry'!G159&gt;0,'Data Entry'!G159,0))</f>
        <v>0</v>
      </c>
      <c r="H159" s="218">
        <f>IF('Site Description'!$G$34="","", IF('Data Entry'!H159&gt;0,'Data Entry'!H159,0))</f>
        <v>0</v>
      </c>
      <c r="I159" s="218">
        <f>IF('Site Description'!$G$34="","", IF('Data Entry'!I159&gt;0,'Data Entry'!I159,0))</f>
        <v>0</v>
      </c>
      <c r="J159" s="218">
        <f>IF('Site Description'!$G$34="","", IF('Data Entry'!J159&gt;0,'Data Entry'!J159,0))</f>
        <v>0</v>
      </c>
      <c r="K159" s="220">
        <f>IF('Site Description'!$G$34="","", IF('Data Entry'!K159&gt;0,'Data Entry'!K159,0))</f>
        <v>0</v>
      </c>
      <c r="L159" s="275">
        <f>SUM(B159:K159)/('Site Description'!$G$34/10000)</f>
        <v>0</v>
      </c>
    </row>
    <row r="160" spans="1:25" x14ac:dyDescent="0.2">
      <c r="A160" s="184" t="s">
        <v>105</v>
      </c>
      <c r="B160" s="221">
        <f>IF('Site Description'!$G$34="","", IF('Data Entry'!B160&gt;0,'Data Entry'!B160,0))</f>
        <v>0</v>
      </c>
      <c r="C160" s="218">
        <f>IF('Site Description'!$G$34="","", IF('Data Entry'!C160&gt;0,'Data Entry'!C160,0))</f>
        <v>0</v>
      </c>
      <c r="D160" s="218">
        <f>IF('Site Description'!$G$34="","", IF('Data Entry'!D160&gt;0,'Data Entry'!D160,0))</f>
        <v>0</v>
      </c>
      <c r="E160" s="218">
        <f>IF('Site Description'!$G$34="","", IF('Data Entry'!E160&gt;0,'Data Entry'!E160,0))</f>
        <v>0</v>
      </c>
      <c r="F160" s="222">
        <f>IF('Site Description'!$G$34="","", IF('Data Entry'!F160&gt;0,'Data Entry'!F160,0))</f>
        <v>0</v>
      </c>
      <c r="G160" s="218">
        <f>IF('Site Description'!$G$34="","", IF('Data Entry'!G160&gt;0,'Data Entry'!G160,0))</f>
        <v>0</v>
      </c>
      <c r="H160" s="218">
        <f>IF('Site Description'!$G$34="","", IF('Data Entry'!H160&gt;0,'Data Entry'!H160,0))</f>
        <v>0</v>
      </c>
      <c r="I160" s="218">
        <f>IF('Site Description'!$G$34="","", IF('Data Entry'!I160&gt;0,'Data Entry'!I160,0))</f>
        <v>0</v>
      </c>
      <c r="J160" s="223">
        <f>IF('Site Description'!$G$34="","", IF('Data Entry'!J160&gt;0,'Data Entry'!J160,0))</f>
        <v>0</v>
      </c>
      <c r="K160" s="224">
        <f>IF('Site Description'!$G$34="","", IF('Data Entry'!K160&gt;0,'Data Entry'!K160,0))</f>
        <v>0</v>
      </c>
      <c r="L160" s="275">
        <f>SUM(B160:K160)/('Site Description'!$G$34/10000)</f>
        <v>0</v>
      </c>
    </row>
    <row r="161" spans="1:25" x14ac:dyDescent="0.2">
      <c r="A161" s="184" t="s">
        <v>43</v>
      </c>
      <c r="B161" s="221">
        <f>IF('Site Description'!$G$34="","", IF('Data Entry'!B161&gt;0,'Data Entry'!B161,0))</f>
        <v>0</v>
      </c>
      <c r="C161" s="218">
        <f>IF('Site Description'!$G$34="","", IF('Data Entry'!C161&gt;0,'Data Entry'!C161,0))</f>
        <v>0</v>
      </c>
      <c r="D161" s="218">
        <f>IF('Site Description'!$G$34="","", IF('Data Entry'!D161&gt;0,'Data Entry'!D161,0))</f>
        <v>0</v>
      </c>
      <c r="E161" s="218">
        <f>IF('Site Description'!$G$34="","", IF('Data Entry'!E161&gt;0,'Data Entry'!E161,0))</f>
        <v>0</v>
      </c>
      <c r="F161" s="219">
        <f>IF('Site Description'!$G$34="","", IF('Data Entry'!F161&gt;0,'Data Entry'!F161,0))</f>
        <v>0</v>
      </c>
      <c r="G161" s="218">
        <f>IF('Site Description'!$G$34="","", IF('Data Entry'!G161&gt;0,'Data Entry'!G161,0))</f>
        <v>0</v>
      </c>
      <c r="H161" s="218">
        <f>IF('Site Description'!$G$34="","", IF('Data Entry'!H161&gt;0,'Data Entry'!H161,0))</f>
        <v>0</v>
      </c>
      <c r="I161" s="218">
        <f>IF('Site Description'!$G$34="","", IF('Data Entry'!I161&gt;0,'Data Entry'!I161,0))</f>
        <v>0</v>
      </c>
      <c r="J161" s="218">
        <f>IF('Site Description'!$G$34="","", IF('Data Entry'!J161&gt;0,'Data Entry'!J161,0))</f>
        <v>0</v>
      </c>
      <c r="K161" s="220">
        <f>IF('Site Description'!$G$34="","", IF('Data Entry'!K161&gt;0,'Data Entry'!K161,0))</f>
        <v>0</v>
      </c>
      <c r="L161" s="275">
        <f>SUM(B161:K161)/('Site Description'!$G$34/10000)</f>
        <v>0</v>
      </c>
    </row>
    <row r="162" spans="1:25" x14ac:dyDescent="0.2">
      <c r="A162" s="194" t="s">
        <v>104</v>
      </c>
      <c r="B162" s="221">
        <f>IF('Site Description'!$G$34="","", IF('Data Entry'!B162&gt;0,'Data Entry'!B162,0))</f>
        <v>0</v>
      </c>
      <c r="C162" s="218">
        <f>IF('Site Description'!$G$34="","", IF('Data Entry'!C162&gt;0,'Data Entry'!C162,0))</f>
        <v>0</v>
      </c>
      <c r="D162" s="218">
        <f>IF('Site Description'!$G$34="","", IF('Data Entry'!D162&gt;0,'Data Entry'!D162,0))</f>
        <v>0</v>
      </c>
      <c r="E162" s="218">
        <f>IF('Site Description'!$G$34="","", IF('Data Entry'!E162&gt;0,'Data Entry'!E162,0))</f>
        <v>0</v>
      </c>
      <c r="F162" s="218">
        <f>IF('Site Description'!$G$34="","", IF('Data Entry'!F162&gt;0,'Data Entry'!F162,0))</f>
        <v>0</v>
      </c>
      <c r="G162" s="225">
        <f>IF('Site Description'!$G$34="","", IF('Data Entry'!G162&gt;0,'Data Entry'!G162,0))</f>
        <v>0</v>
      </c>
      <c r="H162" s="218">
        <f>IF('Site Description'!$G$34="","", IF('Data Entry'!H162&gt;0,'Data Entry'!H162,0))</f>
        <v>0</v>
      </c>
      <c r="I162" s="218">
        <f>IF('Site Description'!$G$34="","", IF('Data Entry'!I162&gt;0,'Data Entry'!I162,0))</f>
        <v>0</v>
      </c>
      <c r="J162" s="218">
        <f>IF('Site Description'!$G$34="","", IF('Data Entry'!J162&gt;0,'Data Entry'!J162,0))</f>
        <v>0</v>
      </c>
      <c r="K162" s="220">
        <f>IF('Site Description'!$G$34="","", IF('Data Entry'!K162&gt;0,'Data Entry'!K162,0))</f>
        <v>0</v>
      </c>
      <c r="L162" s="275">
        <f>SUM(B162:K162)/('Site Description'!$G$34/10000)</f>
        <v>0</v>
      </c>
    </row>
    <row r="163" spans="1:25" x14ac:dyDescent="0.2">
      <c r="A163" s="195"/>
      <c r="B163" s="226"/>
      <c r="C163" s="227"/>
      <c r="D163" s="227"/>
      <c r="E163" s="227"/>
      <c r="F163" s="228"/>
      <c r="G163" s="227"/>
      <c r="H163" s="227"/>
      <c r="I163" s="227"/>
      <c r="J163" s="227"/>
      <c r="K163" s="229"/>
      <c r="L163" s="275"/>
    </row>
    <row r="164" spans="1:25" x14ac:dyDescent="0.2">
      <c r="A164" s="195" t="s">
        <v>100</v>
      </c>
      <c r="B164" s="221">
        <f>IF('Site Description'!$G$34="","", IF('Data Entry'!B164&gt;0,'Data Entry'!B164,0))</f>
        <v>0</v>
      </c>
      <c r="C164" s="218">
        <f>IF('Site Description'!$G$34="","", IF('Data Entry'!C164&gt;0,'Data Entry'!C164,0))</f>
        <v>0</v>
      </c>
      <c r="D164" s="218">
        <f>IF('Site Description'!$G$34="","", IF('Data Entry'!D164&gt;0,'Data Entry'!D164,0))</f>
        <v>0</v>
      </c>
      <c r="E164" s="218">
        <f>IF('Site Description'!$G$34="","", IF('Data Entry'!E164&gt;0,'Data Entry'!E164,0))</f>
        <v>0</v>
      </c>
      <c r="F164" s="222">
        <f>IF('Site Description'!$G$34="","", IF('Data Entry'!F164&gt;0,'Data Entry'!F164,0))</f>
        <v>0</v>
      </c>
      <c r="G164" s="230">
        <f>IF('Site Description'!$G$34="","", IF('Data Entry'!G164&gt;0,'Data Entry'!G164,0))</f>
        <v>0</v>
      </c>
      <c r="H164" s="230">
        <f>IF('Site Description'!$G$34="","", IF('Data Entry'!H164&gt;0,'Data Entry'!H164,0))</f>
        <v>0</v>
      </c>
      <c r="I164" s="230">
        <f>IF('Site Description'!$G$34="","", IF('Data Entry'!I164&gt;0,'Data Entry'!I164,0))</f>
        <v>0</v>
      </c>
      <c r="J164" s="231">
        <f>IF('Site Description'!$G$34="","", IF('Data Entry'!J164&gt;0,'Data Entry'!J164,0))</f>
        <v>0</v>
      </c>
      <c r="K164" s="232">
        <f>IF('Site Description'!$G$34="","", IF('Data Entry'!K164&gt;0,'Data Entry'!K164,0))</f>
        <v>0</v>
      </c>
      <c r="L164" s="275">
        <f>SUM(B164:K164)/('Site Description'!$G$34/10000)</f>
        <v>0</v>
      </c>
    </row>
    <row r="165" spans="1:25" x14ac:dyDescent="0.2">
      <c r="A165" s="146" t="s">
        <v>44</v>
      </c>
      <c r="B165" s="221">
        <f>IF('Site Description'!$G$34="","", IF('Data Entry'!B165&gt;0,'Data Entry'!B165,0))</f>
        <v>0</v>
      </c>
      <c r="C165" s="218">
        <f>IF('Site Description'!$G$34="","", IF('Data Entry'!C165&gt;0,'Data Entry'!C165,0))</f>
        <v>0</v>
      </c>
      <c r="D165" s="218">
        <f>IF('Site Description'!$G$34="","", IF('Data Entry'!D165&gt;0,'Data Entry'!D165,0))</f>
        <v>0</v>
      </c>
      <c r="E165" s="218">
        <f>IF('Site Description'!$G$34="","", IF('Data Entry'!E165&gt;0,'Data Entry'!E165,0))</f>
        <v>0</v>
      </c>
      <c r="F165" s="222">
        <f>IF('Site Description'!$G$34="","", IF('Data Entry'!F165&gt;0,'Data Entry'!F165,0))</f>
        <v>0</v>
      </c>
      <c r="G165" s="230">
        <f>IF('Site Description'!$G$34="","", IF('Data Entry'!G165&gt;0,'Data Entry'!G165,0))</f>
        <v>0</v>
      </c>
      <c r="H165" s="230">
        <f>IF('Site Description'!$G$34="","", IF('Data Entry'!H165&gt;0,'Data Entry'!H165,0))</f>
        <v>0</v>
      </c>
      <c r="I165" s="230">
        <f>IF('Site Description'!$G$34="","", IF('Data Entry'!I165&gt;0,'Data Entry'!I165,0))</f>
        <v>0</v>
      </c>
      <c r="J165" s="231">
        <f>IF('Site Description'!$G$34="","", IF('Data Entry'!J165&gt;0,'Data Entry'!J165,0))</f>
        <v>0</v>
      </c>
      <c r="K165" s="232">
        <f>IF('Site Description'!$G$34="","", IF('Data Entry'!K165&gt;0,'Data Entry'!K165,0))</f>
        <v>0</v>
      </c>
      <c r="L165" s="275">
        <f>SUM(B165:K165)/('Site Description'!$G$34/10000)</f>
        <v>0</v>
      </c>
    </row>
    <row r="166" spans="1:25" x14ac:dyDescent="0.2">
      <c r="A166" s="146" t="s">
        <v>28</v>
      </c>
      <c r="B166" s="221">
        <f>IF('Site Description'!$G$34="","", IF('Data Entry'!B166&gt;0,'Data Entry'!B166,0))</f>
        <v>0</v>
      </c>
      <c r="C166" s="218">
        <f>IF('Site Description'!$G$34="","", IF('Data Entry'!C166&gt;0,'Data Entry'!C166,0))</f>
        <v>0</v>
      </c>
      <c r="D166" s="218">
        <f>IF('Site Description'!$G$34="","", IF('Data Entry'!D166&gt;0,'Data Entry'!D166,0))</f>
        <v>0</v>
      </c>
      <c r="E166" s="218">
        <f>IF('Site Description'!$G$34="","", IF('Data Entry'!E166&gt;0,'Data Entry'!E166,0))</f>
        <v>0</v>
      </c>
      <c r="F166" s="222">
        <f>IF('Site Description'!$G$34="","", IF('Data Entry'!F166&gt;0,'Data Entry'!F166,0))</f>
        <v>0</v>
      </c>
      <c r="G166" s="230">
        <f>IF('Site Description'!$G$34="","", IF('Data Entry'!G166&gt;0,'Data Entry'!G166,0))</f>
        <v>0</v>
      </c>
      <c r="H166" s="230">
        <f>IF('Site Description'!$G$34="","", IF('Data Entry'!H166&gt;0,'Data Entry'!H166,0))</f>
        <v>0</v>
      </c>
      <c r="I166" s="230">
        <f>IF('Site Description'!$G$34="","", IF('Data Entry'!I166&gt;0,'Data Entry'!I166,0))</f>
        <v>0</v>
      </c>
      <c r="J166" s="231">
        <f>IF('Site Description'!$G$34="","", IF('Data Entry'!J166&gt;0,'Data Entry'!J166,0))</f>
        <v>0</v>
      </c>
      <c r="K166" s="232">
        <f>IF('Site Description'!$G$34="","", IF('Data Entry'!K166&gt;0,'Data Entry'!K166,0))</f>
        <v>0</v>
      </c>
      <c r="L166" s="275">
        <f>SUM(B166:K166)/('Site Description'!$G$34/10000)</f>
        <v>0</v>
      </c>
    </row>
    <row r="167" spans="1:25" x14ac:dyDescent="0.2">
      <c r="A167" s="146" t="s">
        <v>29</v>
      </c>
      <c r="B167" s="221">
        <f>IF('Site Description'!$G$34="","", IF('Data Entry'!B167&gt;0,'Data Entry'!B167,0))</f>
        <v>0</v>
      </c>
      <c r="C167" s="218">
        <f>IF('Site Description'!$G$34="","", IF('Data Entry'!C167&gt;0,'Data Entry'!C167,0))</f>
        <v>0</v>
      </c>
      <c r="D167" s="218">
        <f>IF('Site Description'!$G$34="","", IF('Data Entry'!D167&gt;0,'Data Entry'!D167,0))</f>
        <v>0</v>
      </c>
      <c r="E167" s="218">
        <f>IF('Site Description'!$G$34="","", IF('Data Entry'!E167&gt;0,'Data Entry'!E167,0))</f>
        <v>0</v>
      </c>
      <c r="F167" s="219">
        <f>IF('Site Description'!$G$34="","", IF('Data Entry'!F167&gt;0,'Data Entry'!F167,0))</f>
        <v>0</v>
      </c>
      <c r="G167" s="230">
        <f>IF('Site Description'!$G$34="","", IF('Data Entry'!G167&gt;0,'Data Entry'!G167,0))</f>
        <v>0</v>
      </c>
      <c r="H167" s="230">
        <f>IF('Site Description'!$G$34="","", IF('Data Entry'!H167&gt;0,'Data Entry'!H167,0))</f>
        <v>0</v>
      </c>
      <c r="I167" s="230">
        <f>IF('Site Description'!$G$34="","", IF('Data Entry'!I167&gt;0,'Data Entry'!I167,0))</f>
        <v>0</v>
      </c>
      <c r="J167" s="230">
        <f>IF('Site Description'!$G$34="","", IF('Data Entry'!J167&gt;0,'Data Entry'!J167,0))</f>
        <v>0</v>
      </c>
      <c r="K167" s="233">
        <f>IF('Site Description'!$G$34="","", IF('Data Entry'!K167&gt;0,'Data Entry'!K167,0))</f>
        <v>0</v>
      </c>
      <c r="L167" s="275">
        <f>SUM(B167:K167)/('Site Description'!$G$34/10000)</f>
        <v>0</v>
      </c>
    </row>
    <row r="168" spans="1:25" x14ac:dyDescent="0.2">
      <c r="A168" s="146" t="s">
        <v>26</v>
      </c>
      <c r="B168" s="221">
        <f>IF('Site Description'!$G$34="","", IF('Data Entry'!B168&gt;0,'Data Entry'!B168,0))</f>
        <v>0</v>
      </c>
      <c r="C168" s="218">
        <f>IF('Site Description'!$G$34="","", IF('Data Entry'!C168&gt;0,'Data Entry'!C168,0))</f>
        <v>0</v>
      </c>
      <c r="D168" s="218">
        <f>IF('Site Description'!$G$34="","", IF('Data Entry'!D168&gt;0,'Data Entry'!D168,0))</f>
        <v>0</v>
      </c>
      <c r="E168" s="218">
        <f>IF('Site Description'!$G$34="","", IF('Data Entry'!E168&gt;0,'Data Entry'!E168,0))</f>
        <v>0</v>
      </c>
      <c r="F168" s="222">
        <f>IF('Site Description'!$G$34="","", IF('Data Entry'!F168&gt;0,'Data Entry'!F168,0))</f>
        <v>0</v>
      </c>
      <c r="G168" s="230">
        <f>IF('Site Description'!$G$34="","", IF('Data Entry'!G168&gt;0,'Data Entry'!G168,0))</f>
        <v>0</v>
      </c>
      <c r="H168" s="230">
        <f>IF('Site Description'!$G$34="","", IF('Data Entry'!H168&gt;0,'Data Entry'!H168,0))</f>
        <v>0</v>
      </c>
      <c r="I168" s="230">
        <f>IF('Site Description'!$G$34="","", IF('Data Entry'!I168&gt;0,'Data Entry'!I168,0))</f>
        <v>0</v>
      </c>
      <c r="J168" s="231">
        <f>IF('Site Description'!$G$34="","", IF('Data Entry'!J168&gt;0,'Data Entry'!J168,0))</f>
        <v>0</v>
      </c>
      <c r="K168" s="232">
        <f>IF('Site Description'!$G$34="","", IF('Data Entry'!K168&gt;0,'Data Entry'!K168,0))</f>
        <v>0</v>
      </c>
      <c r="L168" s="275">
        <f>SUM(B168:K168)/('Site Description'!$G$34/10000)</f>
        <v>0</v>
      </c>
    </row>
    <row r="169" spans="1:25" x14ac:dyDescent="0.2">
      <c r="A169" s="198"/>
      <c r="B169" s="226"/>
      <c r="C169" s="227"/>
      <c r="D169" s="227"/>
      <c r="E169" s="227"/>
      <c r="F169" s="228"/>
      <c r="G169" s="234"/>
      <c r="H169" s="234"/>
      <c r="I169" s="234"/>
      <c r="J169" s="234"/>
      <c r="K169" s="235"/>
      <c r="L169" s="275"/>
    </row>
    <row r="170" spans="1:25" x14ac:dyDescent="0.2">
      <c r="A170" s="146" t="s">
        <v>45</v>
      </c>
      <c r="B170" s="221">
        <f>IF('Site Description'!$G$34="","", IF('Data Entry'!B170&gt;0,'Data Entry'!B170,0))</f>
        <v>0</v>
      </c>
      <c r="C170" s="230">
        <f>IF('Site Description'!$G$34="","", IF('Data Entry'!C170&gt;0,'Data Entry'!C170,0))</f>
        <v>0</v>
      </c>
      <c r="D170" s="230">
        <f>IF('Site Description'!$G$34="","", IF('Data Entry'!D170&gt;0,'Data Entry'!D170,0))</f>
        <v>0</v>
      </c>
      <c r="E170" s="230">
        <f>IF('Site Description'!$G$34="","", IF('Data Entry'!E170&gt;0,'Data Entry'!E170,0))</f>
        <v>0</v>
      </c>
      <c r="F170" s="237">
        <f>IF('Site Description'!$G$34="","", IF('Data Entry'!F170&gt;0,'Data Entry'!F170,0))</f>
        <v>0</v>
      </c>
      <c r="G170" s="230">
        <f>IF('Site Description'!$G$34="","", IF('Data Entry'!G170&gt;0,'Data Entry'!G170,0))</f>
        <v>0</v>
      </c>
      <c r="H170" s="230">
        <f>IF('Site Description'!$G$34="","", IF('Data Entry'!H170&gt;0,'Data Entry'!H170,0))</f>
        <v>0</v>
      </c>
      <c r="I170" s="230">
        <f>IF('Site Description'!$G$34="","", IF('Data Entry'!I170&gt;0,'Data Entry'!I170,0))</f>
        <v>0</v>
      </c>
      <c r="J170" s="230">
        <f>IF('Site Description'!$G$34="","", IF('Data Entry'!J170&gt;0,'Data Entry'!J170,0))</f>
        <v>0</v>
      </c>
      <c r="K170" s="232">
        <f>IF('Site Description'!$G$34="","", IF('Data Entry'!K170&gt;0,'Data Entry'!K170,0))</f>
        <v>0</v>
      </c>
      <c r="L170" s="275">
        <f>SUM(B170:K170)/('Site Description'!$G$34/10000)</f>
        <v>0</v>
      </c>
    </row>
    <row r="171" spans="1:25" x14ac:dyDescent="0.2">
      <c r="A171" s="146" t="s">
        <v>46</v>
      </c>
      <c r="B171" s="221">
        <f>IF('Site Description'!$G$34="","", IF('Data Entry'!B171&gt;0,'Data Entry'!B171,0))</f>
        <v>0</v>
      </c>
      <c r="C171" s="230">
        <f>IF('Site Description'!$G$34="","", IF('Data Entry'!C171&gt;0,'Data Entry'!C171,0))</f>
        <v>0</v>
      </c>
      <c r="D171" s="230">
        <f>IF('Site Description'!$G$34="","", IF('Data Entry'!D171&gt;0,'Data Entry'!D171,0))</f>
        <v>0</v>
      </c>
      <c r="E171" s="230">
        <f>IF('Site Description'!$G$34="","", IF('Data Entry'!E171&gt;0,'Data Entry'!E171,0))</f>
        <v>0</v>
      </c>
      <c r="F171" s="237">
        <f>IF('Site Description'!$G$34="","", IF('Data Entry'!F171&gt;0,'Data Entry'!F171,0))</f>
        <v>0</v>
      </c>
      <c r="G171" s="230">
        <f>IF('Site Description'!$G$34="","", IF('Data Entry'!G171&gt;0,'Data Entry'!G171,0))</f>
        <v>0</v>
      </c>
      <c r="H171" s="230">
        <f>IF('Site Description'!$G$34="","", IF('Data Entry'!H171&gt;0,'Data Entry'!H171,0))</f>
        <v>0</v>
      </c>
      <c r="I171" s="230">
        <f>IF('Site Description'!$G$34="","", IF('Data Entry'!I171&gt;0,'Data Entry'!I171,0))</f>
        <v>0</v>
      </c>
      <c r="J171" s="230">
        <f>IF('Site Description'!$G$34="","", IF('Data Entry'!J171&gt;0,'Data Entry'!J171,0))</f>
        <v>0</v>
      </c>
      <c r="K171" s="233">
        <f>IF('Site Description'!$G$34="","", IF('Data Entry'!K171&gt;0,'Data Entry'!K171,0))</f>
        <v>0</v>
      </c>
      <c r="L171" s="275">
        <f>SUM(B171:K171)/('Site Description'!$G$34/10000)</f>
        <v>0</v>
      </c>
      <c r="M171" s="174"/>
    </row>
    <row r="172" spans="1:25" x14ac:dyDescent="0.2">
      <c r="A172" s="146" t="s">
        <v>47</v>
      </c>
      <c r="B172" s="221">
        <f>IF('Site Description'!$G$34="","", IF('Data Entry'!B172&gt;0,'Data Entry'!B172,0))</f>
        <v>0</v>
      </c>
      <c r="C172" s="230">
        <f>IF('Site Description'!$G$34="","", IF('Data Entry'!C172&gt;0,'Data Entry'!C172,0))</f>
        <v>0</v>
      </c>
      <c r="D172" s="230">
        <f>IF('Site Description'!$G$34="","", IF('Data Entry'!D172&gt;0,'Data Entry'!D172,0))</f>
        <v>0</v>
      </c>
      <c r="E172" s="230">
        <f>IF('Site Description'!$G$34="","", IF('Data Entry'!E172&gt;0,'Data Entry'!E172,0))</f>
        <v>0</v>
      </c>
      <c r="F172" s="236">
        <f>IF('Site Description'!$G$34="","", IF('Data Entry'!F172&gt;0,'Data Entry'!F172,0))</f>
        <v>0</v>
      </c>
      <c r="G172" s="230">
        <f>IF('Site Description'!$G$34="","", IF('Data Entry'!G172&gt;0,'Data Entry'!G172,0))</f>
        <v>0</v>
      </c>
      <c r="H172" s="230">
        <f>IF('Site Description'!$G$34="","", IF('Data Entry'!H172&gt;0,'Data Entry'!H172,0))</f>
        <v>0</v>
      </c>
      <c r="I172" s="230">
        <f>IF('Site Description'!$G$34="","", IF('Data Entry'!I172&gt;0,'Data Entry'!I172,0))</f>
        <v>0</v>
      </c>
      <c r="J172" s="231">
        <f>IF('Site Description'!$G$34="","", IF('Data Entry'!J172&gt;0,'Data Entry'!J172,0))</f>
        <v>0</v>
      </c>
      <c r="K172" s="232">
        <f>IF('Site Description'!$G$34="","", IF('Data Entry'!K172&gt;0,'Data Entry'!K172,0))</f>
        <v>0</v>
      </c>
      <c r="L172" s="275">
        <f>SUM(B172:K172)/('Site Description'!$G$34/10000)</f>
        <v>0</v>
      </c>
    </row>
    <row r="173" spans="1:25" x14ac:dyDescent="0.2">
      <c r="A173" s="146" t="s">
        <v>48</v>
      </c>
      <c r="B173" s="221">
        <f>IF('Site Description'!$G$34="","", IF('Data Entry'!B173&gt;0,'Data Entry'!B173,0))</f>
        <v>0</v>
      </c>
      <c r="C173" s="230">
        <f>IF('Site Description'!$G$34="","", IF('Data Entry'!C173&gt;0,'Data Entry'!C173,0))</f>
        <v>0</v>
      </c>
      <c r="D173" s="230">
        <f>IF('Site Description'!$G$34="","", IF('Data Entry'!D173&gt;0,'Data Entry'!D173,0))</f>
        <v>0</v>
      </c>
      <c r="E173" s="230">
        <f>IF('Site Description'!$G$34="","", IF('Data Entry'!E173&gt;0,'Data Entry'!E173,0))</f>
        <v>0</v>
      </c>
      <c r="F173" s="236">
        <f>IF('Site Description'!$G$34="","", IF('Data Entry'!F173&gt;0,'Data Entry'!F173,0))</f>
        <v>0</v>
      </c>
      <c r="G173" s="230">
        <f>IF('Site Description'!$G$34="","", IF('Data Entry'!G173&gt;0,'Data Entry'!G173,0))</f>
        <v>0</v>
      </c>
      <c r="H173" s="230">
        <f>IF('Site Description'!$G$34="","", IF('Data Entry'!H173&gt;0,'Data Entry'!H173,0))</f>
        <v>0</v>
      </c>
      <c r="I173" s="230">
        <f>IF('Site Description'!$G$34="","", IF('Data Entry'!I173&gt;0,'Data Entry'!I173,0))</f>
        <v>0</v>
      </c>
      <c r="J173" s="231">
        <f>IF('Site Description'!$G$34="","", IF('Data Entry'!J173&gt;0,'Data Entry'!J173,0))</f>
        <v>0</v>
      </c>
      <c r="K173" s="232">
        <f>IF('Site Description'!$G$34="","", IF('Data Entry'!K173&gt;0,'Data Entry'!K173,0))</f>
        <v>0</v>
      </c>
      <c r="L173" s="275">
        <f>SUM(B173:K173)/('Site Description'!$G$34/10000)</f>
        <v>0</v>
      </c>
      <c r="M173" s="169"/>
    </row>
    <row r="174" spans="1:25" x14ac:dyDescent="0.2">
      <c r="A174" s="146" t="s">
        <v>32</v>
      </c>
      <c r="B174" s="221">
        <f>IF('Site Description'!$G$34="","", IF('Data Entry'!B174&gt;0,'Data Entry'!B174,0))</f>
        <v>0</v>
      </c>
      <c r="C174" s="230">
        <f>IF('Site Description'!$G$34="","", IF('Data Entry'!C174&gt;0,'Data Entry'!C174,0))</f>
        <v>0</v>
      </c>
      <c r="D174" s="230">
        <f>IF('Site Description'!$G$34="","", IF('Data Entry'!D174&gt;0,'Data Entry'!D174,0))</f>
        <v>0</v>
      </c>
      <c r="E174" s="230">
        <f>IF('Site Description'!$G$34="","", IF('Data Entry'!E174&gt;0,'Data Entry'!E174,0))</f>
        <v>0</v>
      </c>
      <c r="F174" s="237">
        <f>IF('Site Description'!$G$34="","", IF('Data Entry'!F174&gt;0,'Data Entry'!F174,0))</f>
        <v>0</v>
      </c>
      <c r="G174" s="230">
        <f>IF('Site Description'!$G$34="","", IF('Data Entry'!G174&gt;0,'Data Entry'!G174,0))</f>
        <v>0</v>
      </c>
      <c r="H174" s="230">
        <f>IF('Site Description'!$G$34="","", IF('Data Entry'!H174&gt;0,'Data Entry'!H174,0))</f>
        <v>0</v>
      </c>
      <c r="I174" s="230">
        <f>IF('Site Description'!$G$34="","", IF('Data Entry'!I174&gt;0,'Data Entry'!I174,0))</f>
        <v>0</v>
      </c>
      <c r="J174" s="230">
        <f>IF('Site Description'!$G$34="","", IF('Data Entry'!J174&gt;0,'Data Entry'!J174,0))</f>
        <v>0</v>
      </c>
      <c r="K174" s="233">
        <f>IF('Site Description'!$G$34="","", IF('Data Entry'!K174&gt;0,'Data Entry'!K174,0))</f>
        <v>0</v>
      </c>
      <c r="L174" s="275">
        <f>SUM(B174:K174)/('Site Description'!$G$34/10000)</f>
        <v>0</v>
      </c>
      <c r="M174" s="174"/>
    </row>
    <row r="175" spans="1:25" x14ac:dyDescent="0.2">
      <c r="A175" s="146" t="s">
        <v>49</v>
      </c>
      <c r="B175" s="221">
        <f>IF('Site Description'!$G$34="","", IF('Data Entry'!B175&gt;0,'Data Entry'!B175,0))</f>
        <v>0</v>
      </c>
      <c r="C175" s="230">
        <f>IF('Site Description'!$G$34="","", IF('Data Entry'!C175&gt;0,'Data Entry'!C175,0))</f>
        <v>17</v>
      </c>
      <c r="D175" s="230">
        <f>IF('Site Description'!$G$34="","", IF('Data Entry'!D175&gt;0,'Data Entry'!D175,0))</f>
        <v>0</v>
      </c>
      <c r="E175" s="230">
        <f>IF('Site Description'!$G$34="","", IF('Data Entry'!E175&gt;0,'Data Entry'!E175,0))</f>
        <v>0</v>
      </c>
      <c r="F175" s="237">
        <f>IF('Site Description'!$G$34="","", IF('Data Entry'!F175&gt;0,'Data Entry'!F175,0))</f>
        <v>0</v>
      </c>
      <c r="G175" s="230">
        <f>IF('Site Description'!$G$34="","", IF('Data Entry'!G175&gt;0,'Data Entry'!G175,0))</f>
        <v>1</v>
      </c>
      <c r="H175" s="230">
        <f>IF('Site Description'!$G$34="","", IF('Data Entry'!H175&gt;0,'Data Entry'!H175,0))</f>
        <v>0</v>
      </c>
      <c r="I175" s="230">
        <f>IF('Site Description'!$G$34="","", IF('Data Entry'!I175&gt;0,'Data Entry'!I175,0))</f>
        <v>0</v>
      </c>
      <c r="J175" s="230">
        <f>IF('Site Description'!$G$34="","", IF('Data Entry'!J175&gt;0,'Data Entry'!J175,0))</f>
        <v>0</v>
      </c>
      <c r="K175" s="233">
        <f>IF('Site Description'!$G$34="","", IF('Data Entry'!K175&gt;0,'Data Entry'!K175,0))</f>
        <v>0</v>
      </c>
      <c r="L175" s="275">
        <f>SUM(B175:K175)/('Site Description'!$G$34/10000)</f>
        <v>1500</v>
      </c>
      <c r="M175" s="174"/>
      <c r="N175" s="209"/>
      <c r="O175" s="174"/>
      <c r="P175" s="174"/>
      <c r="Q175" s="174"/>
      <c r="R175" s="174"/>
      <c r="S175" s="174"/>
      <c r="T175" s="174"/>
      <c r="U175" s="174"/>
      <c r="V175" s="174"/>
      <c r="W175" s="174"/>
      <c r="X175" s="174"/>
      <c r="Y175" s="174"/>
    </row>
    <row r="176" spans="1:25" x14ac:dyDescent="0.2">
      <c r="A176" s="146" t="s">
        <v>76</v>
      </c>
      <c r="B176" s="221">
        <f>IF('Site Description'!$G$34="","", IF('Data Entry'!B176&gt;0,'Data Entry'!B176,0))</f>
        <v>0</v>
      </c>
      <c r="C176" s="230">
        <f>IF('Site Description'!$G$34="","", IF('Data Entry'!C176&gt;0,'Data Entry'!C176,0))</f>
        <v>0</v>
      </c>
      <c r="D176" s="230">
        <f>IF('Site Description'!$G$34="","", IF('Data Entry'!D176&gt;0,'Data Entry'!D176,0))</f>
        <v>0</v>
      </c>
      <c r="E176" s="230">
        <f>IF('Site Description'!$G$34="","", IF('Data Entry'!E176&gt;0,'Data Entry'!E176,0))</f>
        <v>0</v>
      </c>
      <c r="F176" s="236">
        <f>IF('Site Description'!$G$34="","", IF('Data Entry'!F176&gt;0,'Data Entry'!F176,0))</f>
        <v>0</v>
      </c>
      <c r="G176" s="230">
        <f>IF('Site Description'!$G$34="","", IF('Data Entry'!G176&gt;0,'Data Entry'!G176,0))</f>
        <v>0</v>
      </c>
      <c r="H176" s="230">
        <f>IF('Site Description'!$G$34="","", IF('Data Entry'!H176&gt;0,'Data Entry'!H176,0))</f>
        <v>0</v>
      </c>
      <c r="I176" s="230">
        <f>IF('Site Description'!$G$34="","", IF('Data Entry'!I176&gt;0,'Data Entry'!I176,0))</f>
        <v>0</v>
      </c>
      <c r="J176" s="231">
        <f>IF('Site Description'!$G$34="","", IF('Data Entry'!J176&gt;0,'Data Entry'!J176,0))</f>
        <v>0</v>
      </c>
      <c r="K176" s="232">
        <f>IF('Site Description'!$G$34="","", IF('Data Entry'!K176&gt;0,'Data Entry'!K176,0))</f>
        <v>0</v>
      </c>
      <c r="L176" s="275">
        <f>SUM(B176:K176)/('Site Description'!$G$34/10000)</f>
        <v>0</v>
      </c>
    </row>
    <row r="177" spans="1:25" x14ac:dyDescent="0.2">
      <c r="A177" s="146" t="s">
        <v>33</v>
      </c>
      <c r="B177" s="221">
        <f>IF('Site Description'!$G$34="","", IF('Data Entry'!B177&gt;0,'Data Entry'!B177,0))</f>
        <v>0</v>
      </c>
      <c r="C177" s="230">
        <f>IF('Site Description'!$G$34="","", IF('Data Entry'!C177&gt;0,'Data Entry'!C177,0))</f>
        <v>0</v>
      </c>
      <c r="D177" s="230">
        <f>IF('Site Description'!$G$34="","", IF('Data Entry'!D177&gt;0,'Data Entry'!D177,0))</f>
        <v>0</v>
      </c>
      <c r="E177" s="230">
        <f>IF('Site Description'!$G$34="","", IF('Data Entry'!E177&gt;0,'Data Entry'!E177,0))</f>
        <v>0</v>
      </c>
      <c r="F177" s="236">
        <f>IF('Site Description'!$G$34="","", IF('Data Entry'!F177&gt;0,'Data Entry'!F177,0))</f>
        <v>0</v>
      </c>
      <c r="G177" s="230">
        <f>IF('Site Description'!$G$34="","", IF('Data Entry'!G177&gt;0,'Data Entry'!G177,0))</f>
        <v>0</v>
      </c>
      <c r="H177" s="230">
        <f>IF('Site Description'!$G$34="","", IF('Data Entry'!H177&gt;0,'Data Entry'!H177,0))</f>
        <v>0</v>
      </c>
      <c r="I177" s="230">
        <f>IF('Site Description'!$G$34="","", IF('Data Entry'!I177&gt;0,'Data Entry'!I177,0))</f>
        <v>0</v>
      </c>
      <c r="J177" s="231">
        <f>IF('Site Description'!$G$34="","", IF('Data Entry'!J177&gt;0,'Data Entry'!J177,0))</f>
        <v>0</v>
      </c>
      <c r="K177" s="232">
        <f>IF('Site Description'!$G$34="","", IF('Data Entry'!K177&gt;0,'Data Entry'!K177,0))</f>
        <v>0</v>
      </c>
      <c r="L177" s="275">
        <f>SUM(B177:K177)/('Site Description'!$G$34/10000)</f>
        <v>0</v>
      </c>
      <c r="N177" s="208"/>
      <c r="O177" s="169"/>
      <c r="P177" s="169"/>
      <c r="Q177" s="169"/>
      <c r="R177" s="169"/>
      <c r="S177" s="169"/>
      <c r="T177" s="169"/>
      <c r="U177" s="169"/>
      <c r="V177" s="169"/>
      <c r="W177" s="169"/>
      <c r="X177" s="169"/>
      <c r="Y177" s="169"/>
    </row>
    <row r="178" spans="1:25" x14ac:dyDescent="0.2">
      <c r="A178" s="146" t="s">
        <v>111</v>
      </c>
      <c r="B178" s="221">
        <f>IF('Site Description'!$G$34="","", IF('Data Entry'!B178&gt;0,'Data Entry'!B178,0))</f>
        <v>0</v>
      </c>
      <c r="C178" s="230">
        <f>IF('Site Description'!$G$34="","", IF('Data Entry'!C178&gt;0,'Data Entry'!C178,0))</f>
        <v>0</v>
      </c>
      <c r="D178" s="230">
        <f>IF('Site Description'!$G$34="","", IF('Data Entry'!D178&gt;0,'Data Entry'!D178,0))</f>
        <v>0</v>
      </c>
      <c r="E178" s="230">
        <f>IF('Site Description'!$G$34="","", IF('Data Entry'!E178&gt;0,'Data Entry'!E178,0))</f>
        <v>0</v>
      </c>
      <c r="F178" s="237">
        <f>IF('Site Description'!$G$34="","", IF('Data Entry'!F178&gt;0,'Data Entry'!F178,0))</f>
        <v>0</v>
      </c>
      <c r="G178" s="230">
        <f>IF('Site Description'!$G$34="","", IF('Data Entry'!G178&gt;0,'Data Entry'!G178,0))</f>
        <v>0</v>
      </c>
      <c r="H178" s="230">
        <f>IF('Site Description'!$G$34="","", IF('Data Entry'!H178&gt;0,'Data Entry'!H178,0))</f>
        <v>0</v>
      </c>
      <c r="I178" s="230">
        <f>IF('Site Description'!$G$34="","", IF('Data Entry'!I178&gt;0,'Data Entry'!I178,0))</f>
        <v>0</v>
      </c>
      <c r="J178" s="230">
        <f>IF('Site Description'!$G$34="","", IF('Data Entry'!J178&gt;0,'Data Entry'!J178,0))</f>
        <v>0</v>
      </c>
      <c r="K178" s="233">
        <f>IF('Site Description'!$G$34="","", IF('Data Entry'!K178&gt;0,'Data Entry'!K178,0))</f>
        <v>0</v>
      </c>
      <c r="L178" s="275">
        <f>SUM(B178:K178)/('Site Description'!$G$34/10000)</f>
        <v>0</v>
      </c>
      <c r="N178" s="209"/>
      <c r="O178" s="174"/>
      <c r="P178" s="174"/>
      <c r="Q178" s="174"/>
      <c r="R178" s="174"/>
      <c r="S178" s="174"/>
      <c r="T178" s="174"/>
      <c r="U178" s="174"/>
      <c r="V178" s="174"/>
      <c r="W178" s="174"/>
      <c r="X178" s="174"/>
      <c r="Y178" s="174"/>
    </row>
    <row r="179" spans="1:25" x14ac:dyDescent="0.2">
      <c r="A179" s="146" t="s">
        <v>50</v>
      </c>
      <c r="B179" s="221">
        <f>IF('Site Description'!$G$34="","", IF('Data Entry'!B179&gt;0,'Data Entry'!B179,0))</f>
        <v>0</v>
      </c>
      <c r="C179" s="230">
        <f>IF('Site Description'!$G$34="","", IF('Data Entry'!C179&gt;0,'Data Entry'!C179,0))</f>
        <v>0</v>
      </c>
      <c r="D179" s="230">
        <f>IF('Site Description'!$G$34="","", IF('Data Entry'!D179&gt;0,'Data Entry'!D179,0))</f>
        <v>0</v>
      </c>
      <c r="E179" s="231">
        <f>IF('Site Description'!$G$34="","", IF('Data Entry'!E179&gt;0,'Data Entry'!E179,0))</f>
        <v>0</v>
      </c>
      <c r="F179" s="236">
        <f>IF('Site Description'!$G$34="","", IF('Data Entry'!F179&gt;0,'Data Entry'!F179,0))</f>
        <v>0</v>
      </c>
      <c r="G179" s="230">
        <f>IF('Site Description'!$G$34="","", IF('Data Entry'!G179&gt;0,'Data Entry'!G179,0))</f>
        <v>0</v>
      </c>
      <c r="H179" s="230">
        <f>IF('Site Description'!$G$34="","", IF('Data Entry'!H179&gt;0,'Data Entry'!H179,0))</f>
        <v>0</v>
      </c>
      <c r="I179" s="231">
        <f>IF('Site Description'!$G$34="","", IF('Data Entry'!I179&gt;0,'Data Entry'!I179,0))</f>
        <v>0</v>
      </c>
      <c r="J179" s="231">
        <f>IF('Site Description'!$G$34="","", IF('Data Entry'!J179&gt;0,'Data Entry'!J179,0))</f>
        <v>0</v>
      </c>
      <c r="K179" s="232">
        <f>IF('Site Description'!$G$34="","", IF('Data Entry'!K179&gt;0,'Data Entry'!K179,0))</f>
        <v>0</v>
      </c>
      <c r="L179" s="275">
        <f>SUM(B179:K179)/('Site Description'!$G$34/10000)</f>
        <v>0</v>
      </c>
      <c r="N179" s="209"/>
      <c r="O179" s="174"/>
      <c r="P179" s="174"/>
      <c r="Q179" s="174"/>
      <c r="R179" s="174"/>
      <c r="S179" s="174"/>
      <c r="T179" s="174"/>
      <c r="U179" s="174"/>
      <c r="V179" s="174"/>
      <c r="W179" s="174"/>
      <c r="X179" s="174"/>
      <c r="Y179" s="174"/>
    </row>
    <row r="180" spans="1:25" x14ac:dyDescent="0.2">
      <c r="A180" s="146" t="s">
        <v>31</v>
      </c>
      <c r="B180" s="221">
        <f>IF('Site Description'!$G$34="","", IF('Data Entry'!B180&gt;0,'Data Entry'!B180,0))</f>
        <v>0</v>
      </c>
      <c r="C180" s="230">
        <f>IF('Site Description'!$G$34="","", IF('Data Entry'!C180&gt;0,'Data Entry'!C180,0))</f>
        <v>0</v>
      </c>
      <c r="D180" s="230">
        <f>IF('Site Description'!$G$34="","", IF('Data Entry'!D180&gt;0,'Data Entry'!D180,0))</f>
        <v>0</v>
      </c>
      <c r="E180" s="230">
        <f>IF('Site Description'!$G$34="","", IF('Data Entry'!E180&gt;0,'Data Entry'!E180,0))</f>
        <v>0</v>
      </c>
      <c r="F180" s="237">
        <f>IF('Site Description'!$G$34="","", IF('Data Entry'!F180&gt;0,'Data Entry'!F180,0))</f>
        <v>0</v>
      </c>
      <c r="G180" s="230">
        <f>IF('Site Description'!$G$34="","", IF('Data Entry'!G180&gt;0,'Data Entry'!G180,0))</f>
        <v>0</v>
      </c>
      <c r="H180" s="230">
        <f>IF('Site Description'!$G$34="","", IF('Data Entry'!H180&gt;0,'Data Entry'!H180,0))</f>
        <v>0</v>
      </c>
      <c r="I180" s="230">
        <f>IF('Site Description'!$G$34="","", IF('Data Entry'!I180&gt;0,'Data Entry'!I180,0))</f>
        <v>0</v>
      </c>
      <c r="J180" s="230">
        <f>IF('Site Description'!$G$34="","", IF('Data Entry'!J180&gt;0,'Data Entry'!J180,0))</f>
        <v>0</v>
      </c>
      <c r="K180" s="233">
        <f>IF('Site Description'!$G$34="","", IF('Data Entry'!K180&gt;0,'Data Entry'!K180,0))</f>
        <v>0</v>
      </c>
      <c r="L180" s="275">
        <f>SUM(B180:K180)/('Site Description'!$G$34/10000)</f>
        <v>0</v>
      </c>
    </row>
    <row r="181" spans="1:25" x14ac:dyDescent="0.2">
      <c r="A181" s="146" t="s">
        <v>106</v>
      </c>
      <c r="B181" s="221">
        <f>IF('Site Description'!$G$34="","", IF('Data Entry'!B181&gt;0,'Data Entry'!B181,0))</f>
        <v>0</v>
      </c>
      <c r="C181" s="230">
        <f>IF('Site Description'!$G$34="","", IF('Data Entry'!C181&gt;0,'Data Entry'!C181,0))</f>
        <v>0</v>
      </c>
      <c r="D181" s="230">
        <f>IF('Site Description'!$G$34="","", IF('Data Entry'!D181&gt;0,'Data Entry'!D181,0))</f>
        <v>0</v>
      </c>
      <c r="E181" s="230">
        <f>IF('Site Description'!$G$34="","", IF('Data Entry'!E181&gt;0,'Data Entry'!E181,0))</f>
        <v>0</v>
      </c>
      <c r="F181" s="236">
        <f>IF('Site Description'!$G$34="","", IF('Data Entry'!F181&gt;0,'Data Entry'!F181,0))</f>
        <v>0</v>
      </c>
      <c r="G181" s="230">
        <f>IF('Site Description'!$G$34="","", IF('Data Entry'!G181&gt;0,'Data Entry'!G181,0))</f>
        <v>0</v>
      </c>
      <c r="H181" s="230">
        <f>IF('Site Description'!$G$34="","", IF('Data Entry'!H181&gt;0,'Data Entry'!H181,0))</f>
        <v>0</v>
      </c>
      <c r="I181" s="230">
        <f>IF('Site Description'!$G$34="","", IF('Data Entry'!I181&gt;0,'Data Entry'!I181,0))</f>
        <v>0</v>
      </c>
      <c r="J181" s="231">
        <f>IF('Site Description'!$G$34="","", IF('Data Entry'!J181&gt;0,'Data Entry'!J181,0))</f>
        <v>0</v>
      </c>
      <c r="K181" s="232">
        <f>IF('Site Description'!$G$34="","", IF('Data Entry'!K181&gt;0,'Data Entry'!K181,0))</f>
        <v>0</v>
      </c>
      <c r="L181" s="275">
        <f>SUM(B181:K181)/('Site Description'!$G$34/10000)</f>
        <v>0</v>
      </c>
    </row>
    <row r="182" spans="1:25" x14ac:dyDescent="0.2">
      <c r="A182" s="146" t="s">
        <v>51</v>
      </c>
      <c r="B182" s="221">
        <f>IF('Site Description'!$G$34="","", IF('Data Entry'!B182&gt;0,'Data Entry'!B182,0))</f>
        <v>0</v>
      </c>
      <c r="C182" s="230">
        <f>IF('Site Description'!$G$34="","", IF('Data Entry'!C182&gt;0,'Data Entry'!C182,0))</f>
        <v>0</v>
      </c>
      <c r="D182" s="230">
        <f>IF('Site Description'!$G$34="","", IF('Data Entry'!D182&gt;0,'Data Entry'!D182,0))</f>
        <v>0</v>
      </c>
      <c r="E182" s="230">
        <f>IF('Site Description'!$G$34="","", IF('Data Entry'!E182&gt;0,'Data Entry'!E182,0))</f>
        <v>0</v>
      </c>
      <c r="F182" s="236">
        <f>IF('Site Description'!$G$34="","", IF('Data Entry'!F182&gt;0,'Data Entry'!F182,0))</f>
        <v>0</v>
      </c>
      <c r="G182" s="230">
        <f>IF('Site Description'!$G$34="","", IF('Data Entry'!G182&gt;0,'Data Entry'!G182,0))</f>
        <v>0</v>
      </c>
      <c r="H182" s="230">
        <f>IF('Site Description'!$G$34="","", IF('Data Entry'!H182&gt;0,'Data Entry'!H182,0))</f>
        <v>0</v>
      </c>
      <c r="I182" s="230">
        <f>IF('Site Description'!$G$34="","", IF('Data Entry'!I182&gt;0,'Data Entry'!I182,0))</f>
        <v>0</v>
      </c>
      <c r="J182" s="231">
        <f>IF('Site Description'!$G$34="","", IF('Data Entry'!J182&gt;0,'Data Entry'!J182,0))</f>
        <v>0</v>
      </c>
      <c r="K182" s="232">
        <f>IF('Site Description'!$G$34="","", IF('Data Entry'!K182&gt;0,'Data Entry'!K182,0))</f>
        <v>0</v>
      </c>
      <c r="L182" s="275">
        <f>SUM(B182:K182)/('Site Description'!$G$34/10000)</f>
        <v>0</v>
      </c>
    </row>
    <row r="183" spans="1:25" x14ac:dyDescent="0.2">
      <c r="A183" s="146" t="s">
        <v>52</v>
      </c>
      <c r="B183" s="221">
        <f>IF('Site Description'!$G$34="","", IF('Data Entry'!B183&gt;0,'Data Entry'!B183,0))</f>
        <v>0</v>
      </c>
      <c r="C183" s="230">
        <f>IF('Site Description'!$G$34="","", IF('Data Entry'!C183&gt;0,'Data Entry'!C183,0))</f>
        <v>0</v>
      </c>
      <c r="D183" s="230">
        <f>IF('Site Description'!$G$34="","", IF('Data Entry'!D183&gt;0,'Data Entry'!D183,0))</f>
        <v>0</v>
      </c>
      <c r="E183" s="230">
        <f>IF('Site Description'!$G$34="","", IF('Data Entry'!E183&gt;0,'Data Entry'!E183,0))</f>
        <v>0</v>
      </c>
      <c r="F183" s="236">
        <f>IF('Site Description'!$G$34="","", IF('Data Entry'!F183&gt;0,'Data Entry'!F183,0))</f>
        <v>0</v>
      </c>
      <c r="G183" s="230">
        <f>IF('Site Description'!$G$34="","", IF('Data Entry'!G183&gt;0,'Data Entry'!G183,0))</f>
        <v>0</v>
      </c>
      <c r="H183" s="230">
        <f>IF('Site Description'!$G$34="","", IF('Data Entry'!H183&gt;0,'Data Entry'!H183,0))</f>
        <v>0</v>
      </c>
      <c r="I183" s="230">
        <f>IF('Site Description'!$G$34="","", IF('Data Entry'!I183&gt;0,'Data Entry'!I183,0))</f>
        <v>0</v>
      </c>
      <c r="J183" s="231">
        <f>IF('Site Description'!$G$34="","", IF('Data Entry'!J183&gt;0,'Data Entry'!J183,0))</f>
        <v>0</v>
      </c>
      <c r="K183" s="232">
        <f>IF('Site Description'!$G$34="","", IF('Data Entry'!K183&gt;0,'Data Entry'!K183,0))</f>
        <v>0</v>
      </c>
      <c r="L183" s="275">
        <f>SUM(B183:K183)/('Site Description'!$G$34/10000)</f>
        <v>0</v>
      </c>
    </row>
    <row r="184" spans="1:25" ht="16" thickBot="1" x14ac:dyDescent="0.25">
      <c r="A184" s="146" t="s">
        <v>53</v>
      </c>
      <c r="B184" s="238">
        <f>IF('Site Description'!$G$34="","", IF('Data Entry'!B184&gt;0,'Data Entry'!B184,0))</f>
        <v>0</v>
      </c>
      <c r="C184" s="239">
        <f>IF('Site Description'!$G$34="","", IF('Data Entry'!C184&gt;0,'Data Entry'!C184,0))</f>
        <v>0</v>
      </c>
      <c r="D184" s="239">
        <f>IF('Site Description'!$G$34="","", IF('Data Entry'!D184&gt;0,'Data Entry'!D184,0))</f>
        <v>0</v>
      </c>
      <c r="E184" s="241">
        <f>IF('Site Description'!$G$34="","", IF('Data Entry'!E184&gt;0,'Data Entry'!E184,0))</f>
        <v>0</v>
      </c>
      <c r="F184" s="240">
        <f>IF('Site Description'!$G$34="","", IF('Data Entry'!F184&gt;0,'Data Entry'!F184,0))</f>
        <v>0</v>
      </c>
      <c r="G184" s="239">
        <f>IF('Site Description'!$G$34="","", IF('Data Entry'!G184&gt;0,'Data Entry'!G184,0))</f>
        <v>0</v>
      </c>
      <c r="H184" s="239">
        <f>IF('Site Description'!$G$34="","", IF('Data Entry'!H184&gt;0,'Data Entry'!H184,0))</f>
        <v>0</v>
      </c>
      <c r="I184" s="241">
        <f>IF('Site Description'!$G$34="","", IF('Data Entry'!I184&gt;0,'Data Entry'!I184,0))</f>
        <v>0</v>
      </c>
      <c r="J184" s="241">
        <f>IF('Site Description'!$G$34="","", IF('Data Entry'!J184&gt;0,'Data Entry'!J184,0))</f>
        <v>0</v>
      </c>
      <c r="K184" s="242">
        <f>IF('Site Description'!$G$34="","", IF('Data Entry'!K184&gt;0,'Data Entry'!K184,0))</f>
        <v>0</v>
      </c>
      <c r="L184" s="275">
        <f>SUM(B184:K184)/('Site Description'!$G$34/10000)</f>
        <v>0</v>
      </c>
    </row>
    <row r="185" spans="1:25" ht="16" thickBot="1" x14ac:dyDescent="0.25">
      <c r="A185" s="211" t="s">
        <v>123</v>
      </c>
      <c r="B185" s="276">
        <f>IFERROR(SUM(B159:B184)/('Site Description'!$G$34/10000),"")</f>
        <v>0</v>
      </c>
      <c r="C185" s="277">
        <f>IFERROR(SUM(C159:C184)/('Site Description'!$G$34/10000),"")</f>
        <v>1416.6666666666667</v>
      </c>
      <c r="D185" s="276">
        <f>IFERROR(SUM(D159:D184)/('Site Description'!$G$34/10000),"")</f>
        <v>0</v>
      </c>
      <c r="E185" s="276">
        <f>IFERROR(SUM(E159:E184)/('Site Description'!$G$34/10000),"")</f>
        <v>0</v>
      </c>
      <c r="F185" s="278">
        <f>IFERROR(SUM(F159:F184)/('Site Description'!$G$34/10000),"")</f>
        <v>0</v>
      </c>
      <c r="G185" s="276">
        <f>IFERROR(SUM(G159:G184)/('Site Description'!$G$34/10000),"")</f>
        <v>83.333333333333329</v>
      </c>
      <c r="H185" s="276">
        <f>IFERROR(SUM(H159:H184)/('Site Description'!$G$34/10000),"")</f>
        <v>0</v>
      </c>
      <c r="I185" s="276">
        <f>IFERROR(SUM(I159:I184)/('Site Description'!$G$34/10000),"")</f>
        <v>0</v>
      </c>
      <c r="J185" s="276">
        <f>IFERROR(SUM(J159:J184)/('Site Description'!$G$34/10000),"")</f>
        <v>0</v>
      </c>
      <c r="K185" s="279">
        <f>IFERROR(SUM(K159:K184)/('Site Description'!$G$34/10000),"")</f>
        <v>0</v>
      </c>
      <c r="L185" s="280">
        <f>IF(SUM(B185:K185)&gt;0,SUM(B185:K185),"")</f>
        <v>1500</v>
      </c>
    </row>
    <row r="186" spans="1:25" ht="16" thickBot="1" x14ac:dyDescent="0.25"/>
    <row r="187" spans="1:25" ht="16" thickBot="1" x14ac:dyDescent="0.25">
      <c r="A187" s="448" t="s">
        <v>61</v>
      </c>
      <c r="B187" s="449"/>
      <c r="C187" s="450"/>
      <c r="D187" s="450"/>
      <c r="E187" s="450"/>
      <c r="F187" s="450"/>
      <c r="G187" s="450"/>
      <c r="H187" s="450"/>
      <c r="I187" s="450"/>
      <c r="J187" s="450"/>
      <c r="K187" s="451"/>
      <c r="L187" s="168"/>
    </row>
    <row r="188" spans="1:25" x14ac:dyDescent="0.2">
      <c r="A188" s="171"/>
      <c r="B188" s="172" t="s">
        <v>107</v>
      </c>
      <c r="C188" s="464" t="s">
        <v>23</v>
      </c>
      <c r="D188" s="465"/>
      <c r="E188" s="465"/>
      <c r="F188" s="466"/>
      <c r="G188" s="458" t="s">
        <v>24</v>
      </c>
      <c r="H188" s="459"/>
      <c r="I188" s="459"/>
      <c r="J188" s="459"/>
      <c r="K188" s="460"/>
      <c r="L188" s="173" t="s">
        <v>110</v>
      </c>
    </row>
    <row r="189" spans="1:25" x14ac:dyDescent="0.2">
      <c r="A189" s="177" t="s">
        <v>54</v>
      </c>
      <c r="B189" s="172" t="s">
        <v>108</v>
      </c>
      <c r="C189" s="172" t="s">
        <v>38</v>
      </c>
      <c r="D189" s="172" t="s">
        <v>39</v>
      </c>
      <c r="E189" s="172" t="s">
        <v>40</v>
      </c>
      <c r="F189" s="172" t="s">
        <v>41</v>
      </c>
      <c r="G189" s="172" t="s">
        <v>38</v>
      </c>
      <c r="H189" s="172" t="s">
        <v>39</v>
      </c>
      <c r="I189" s="172" t="s">
        <v>40</v>
      </c>
      <c r="J189" s="172" t="s">
        <v>41</v>
      </c>
      <c r="K189" s="178" t="s">
        <v>65</v>
      </c>
      <c r="L189" s="179" t="s">
        <v>124</v>
      </c>
    </row>
    <row r="190" spans="1:25" x14ac:dyDescent="0.2">
      <c r="A190" s="184" t="s">
        <v>42</v>
      </c>
      <c r="B190" s="217" t="str">
        <f>IF('Site Description'!$H$34="","", IF('Data Entry'!B190&gt;0,'Data Entry'!B190,0))</f>
        <v/>
      </c>
      <c r="C190" s="218" t="str">
        <f>IF('Site Description'!$H$34="","", IF('Data Entry'!C190&gt;0,'Data Entry'!C190,0))</f>
        <v/>
      </c>
      <c r="D190" s="218" t="str">
        <f>IF('Site Description'!$H$34="","", IF('Data Entry'!D190&gt;0,'Data Entry'!D190,0))</f>
        <v/>
      </c>
      <c r="E190" s="218" t="str">
        <f>IF('Site Description'!$H$34="","", IF('Data Entry'!E190&gt;0,'Data Entry'!E190,0))</f>
        <v/>
      </c>
      <c r="F190" s="219" t="str">
        <f>IF('Site Description'!$H$34="","", IF('Data Entry'!F190&gt;0,'Data Entry'!F190,0))</f>
        <v/>
      </c>
      <c r="G190" s="218" t="str">
        <f>IF('Site Description'!$H$34="","", IF('Data Entry'!G190&gt;0,'Data Entry'!G190,0))</f>
        <v/>
      </c>
      <c r="H190" s="218" t="str">
        <f>IF('Site Description'!$H$34="","", IF('Data Entry'!H190&gt;0,'Data Entry'!H190,0))</f>
        <v/>
      </c>
      <c r="I190" s="218" t="str">
        <f>IF('Site Description'!$H$34="","", IF('Data Entry'!I190&gt;0,'Data Entry'!I190,0))</f>
        <v/>
      </c>
      <c r="J190" s="218" t="str">
        <f>IF('Site Description'!$H$34="","", IF('Data Entry'!J190&gt;0,'Data Entry'!J190,0))</f>
        <v/>
      </c>
      <c r="K190" s="220" t="str">
        <f>IF('Site Description'!$H$34="","", IF('Data Entry'!K190&gt;0,'Data Entry'!K190,0))</f>
        <v/>
      </c>
      <c r="L190" s="275" t="e">
        <f>SUM(B190:K190)/('Site Description'!$H$34/10000)</f>
        <v>#VALUE!</v>
      </c>
    </row>
    <row r="191" spans="1:25" x14ac:dyDescent="0.2">
      <c r="A191" s="184" t="s">
        <v>105</v>
      </c>
      <c r="B191" s="221" t="str">
        <f>IF('Site Description'!$H$34="","", IF('Data Entry'!B191&gt;0,'Data Entry'!B191,0))</f>
        <v/>
      </c>
      <c r="C191" s="218" t="str">
        <f>IF('Site Description'!$H$34="","", IF('Data Entry'!C191&gt;0,'Data Entry'!C191,0))</f>
        <v/>
      </c>
      <c r="D191" s="218" t="str">
        <f>IF('Site Description'!$H$34="","", IF('Data Entry'!D191&gt;0,'Data Entry'!D191,0))</f>
        <v/>
      </c>
      <c r="E191" s="218" t="str">
        <f>IF('Site Description'!$H$34="","", IF('Data Entry'!E191&gt;0,'Data Entry'!E191,0))</f>
        <v/>
      </c>
      <c r="F191" s="222" t="str">
        <f>IF('Site Description'!$H$34="","", IF('Data Entry'!F191&gt;0,'Data Entry'!F191,0))</f>
        <v/>
      </c>
      <c r="G191" s="218" t="str">
        <f>IF('Site Description'!$H$34="","", IF('Data Entry'!G191&gt;0,'Data Entry'!G191,0))</f>
        <v/>
      </c>
      <c r="H191" s="218" t="str">
        <f>IF('Site Description'!$H$34="","", IF('Data Entry'!H191&gt;0,'Data Entry'!H191,0))</f>
        <v/>
      </c>
      <c r="I191" s="218" t="str">
        <f>IF('Site Description'!$H$34="","", IF('Data Entry'!I191&gt;0,'Data Entry'!I191,0))</f>
        <v/>
      </c>
      <c r="J191" s="223" t="str">
        <f>IF('Site Description'!$H$34="","", IF('Data Entry'!J191&gt;0,'Data Entry'!J191,0))</f>
        <v/>
      </c>
      <c r="K191" s="224" t="str">
        <f>IF('Site Description'!$H$34="","", IF('Data Entry'!K191&gt;0,'Data Entry'!K191,0))</f>
        <v/>
      </c>
      <c r="L191" s="275" t="e">
        <f>SUM(B191:K191)/('Site Description'!$H$34/10000)</f>
        <v>#VALUE!</v>
      </c>
    </row>
    <row r="192" spans="1:25" x14ac:dyDescent="0.2">
      <c r="A192" s="184" t="s">
        <v>43</v>
      </c>
      <c r="B192" s="221" t="str">
        <f>IF('Site Description'!$H$34="","", IF('Data Entry'!B192&gt;0,'Data Entry'!B192,0))</f>
        <v/>
      </c>
      <c r="C192" s="218" t="str">
        <f>IF('Site Description'!$H$34="","", IF('Data Entry'!C192&gt;0,'Data Entry'!C192,0))</f>
        <v/>
      </c>
      <c r="D192" s="218" t="str">
        <f>IF('Site Description'!$H$34="","", IF('Data Entry'!D192&gt;0,'Data Entry'!D192,0))</f>
        <v/>
      </c>
      <c r="E192" s="218" t="str">
        <f>IF('Site Description'!$H$34="","", IF('Data Entry'!E192&gt;0,'Data Entry'!E192,0))</f>
        <v/>
      </c>
      <c r="F192" s="219" t="str">
        <f>IF('Site Description'!$H$34="","", IF('Data Entry'!F192&gt;0,'Data Entry'!F192,0))</f>
        <v/>
      </c>
      <c r="G192" s="218" t="str">
        <f>IF('Site Description'!$H$34="","", IF('Data Entry'!G192&gt;0,'Data Entry'!G192,0))</f>
        <v/>
      </c>
      <c r="H192" s="218" t="str">
        <f>IF('Site Description'!$H$34="","", IF('Data Entry'!H192&gt;0,'Data Entry'!H192,0))</f>
        <v/>
      </c>
      <c r="I192" s="218" t="str">
        <f>IF('Site Description'!$H$34="","", IF('Data Entry'!I192&gt;0,'Data Entry'!I192,0))</f>
        <v/>
      </c>
      <c r="J192" s="218" t="str">
        <f>IF('Site Description'!$H$34="","", IF('Data Entry'!J192&gt;0,'Data Entry'!J192,0))</f>
        <v/>
      </c>
      <c r="K192" s="220" t="str">
        <f>IF('Site Description'!$H$34="","", IF('Data Entry'!K192&gt;0,'Data Entry'!K192,0))</f>
        <v/>
      </c>
      <c r="L192" s="275" t="e">
        <f>SUM(B192:K192)/('Site Description'!$H$34/10000)</f>
        <v>#VALUE!</v>
      </c>
    </row>
    <row r="193" spans="1:25" x14ac:dyDescent="0.2">
      <c r="A193" s="194" t="s">
        <v>104</v>
      </c>
      <c r="B193" s="221" t="str">
        <f>IF('Site Description'!$H$34="","", IF('Data Entry'!B193&gt;0,'Data Entry'!B193,0))</f>
        <v/>
      </c>
      <c r="C193" s="218" t="str">
        <f>IF('Site Description'!$H$34="","", IF('Data Entry'!C193&gt;0,'Data Entry'!C193,0))</f>
        <v/>
      </c>
      <c r="D193" s="218" t="str">
        <f>IF('Site Description'!$H$34="","", IF('Data Entry'!D193&gt;0,'Data Entry'!D193,0))</f>
        <v/>
      </c>
      <c r="E193" s="218" t="str">
        <f>IF('Site Description'!$H$34="","", IF('Data Entry'!E193&gt;0,'Data Entry'!E193,0))</f>
        <v/>
      </c>
      <c r="F193" s="218" t="str">
        <f>IF('Site Description'!$H$34="","", IF('Data Entry'!F193&gt;0,'Data Entry'!F193,0))</f>
        <v/>
      </c>
      <c r="G193" s="225" t="str">
        <f>IF('Site Description'!$H$34="","", IF('Data Entry'!G193&gt;0,'Data Entry'!G193,0))</f>
        <v/>
      </c>
      <c r="H193" s="218" t="str">
        <f>IF('Site Description'!$H$34="","", IF('Data Entry'!H193&gt;0,'Data Entry'!H193,0))</f>
        <v/>
      </c>
      <c r="I193" s="218" t="str">
        <f>IF('Site Description'!$H$34="","", IF('Data Entry'!I193&gt;0,'Data Entry'!I193,0))</f>
        <v/>
      </c>
      <c r="J193" s="218" t="str">
        <f>IF('Site Description'!$H$34="","", IF('Data Entry'!J193&gt;0,'Data Entry'!J193,0))</f>
        <v/>
      </c>
      <c r="K193" s="220" t="str">
        <f>IF('Site Description'!$H$34="","", IF('Data Entry'!K193&gt;0,'Data Entry'!K193,0))</f>
        <v/>
      </c>
      <c r="L193" s="275" t="e">
        <f>SUM(B193:K193)/('Site Description'!$H$34/10000)</f>
        <v>#VALUE!</v>
      </c>
    </row>
    <row r="194" spans="1:25" x14ac:dyDescent="0.2">
      <c r="A194" s="195"/>
      <c r="B194" s="226"/>
      <c r="C194" s="227"/>
      <c r="D194" s="227"/>
      <c r="E194" s="227"/>
      <c r="F194" s="228"/>
      <c r="G194" s="227"/>
      <c r="H194" s="227"/>
      <c r="I194" s="227"/>
      <c r="J194" s="227"/>
      <c r="K194" s="229"/>
      <c r="L194" s="275"/>
    </row>
    <row r="195" spans="1:25" x14ac:dyDescent="0.2">
      <c r="A195" s="195" t="s">
        <v>100</v>
      </c>
      <c r="B195" s="221" t="str">
        <f>IF('Site Description'!$H$34="","", IF('Data Entry'!B195&gt;0,'Data Entry'!B195,0))</f>
        <v/>
      </c>
      <c r="C195" s="218" t="str">
        <f>IF('Site Description'!$H$34="","", IF('Data Entry'!C195&gt;0,'Data Entry'!C195,0))</f>
        <v/>
      </c>
      <c r="D195" s="218" t="str">
        <f>IF('Site Description'!$H$34="","", IF('Data Entry'!D195&gt;0,'Data Entry'!D195,0))</f>
        <v/>
      </c>
      <c r="E195" s="218" t="str">
        <f>IF('Site Description'!$H$34="","", IF('Data Entry'!E195&gt;0,'Data Entry'!E195,0))</f>
        <v/>
      </c>
      <c r="F195" s="222" t="str">
        <f>IF('Site Description'!$H$34="","", IF('Data Entry'!F195&gt;0,'Data Entry'!F195,0))</f>
        <v/>
      </c>
      <c r="G195" s="230" t="str">
        <f>IF('Site Description'!$H$34="","", IF('Data Entry'!G195&gt;0,'Data Entry'!G195,0))</f>
        <v/>
      </c>
      <c r="H195" s="230" t="str">
        <f>IF('Site Description'!$H$34="","", IF('Data Entry'!H195&gt;0,'Data Entry'!H195,0))</f>
        <v/>
      </c>
      <c r="I195" s="230" t="str">
        <f>IF('Site Description'!$H$34="","", IF('Data Entry'!I195&gt;0,'Data Entry'!I195,0))</f>
        <v/>
      </c>
      <c r="J195" s="231" t="str">
        <f>IF('Site Description'!$H$34="","", IF('Data Entry'!J195&gt;0,'Data Entry'!J195,0))</f>
        <v/>
      </c>
      <c r="K195" s="232" t="str">
        <f>IF('Site Description'!$H$34="","", IF('Data Entry'!K195&gt;0,'Data Entry'!K195,0))</f>
        <v/>
      </c>
      <c r="L195" s="275" t="e">
        <f>SUM(B195:K195)/('Site Description'!$H$34/10000)</f>
        <v>#VALUE!</v>
      </c>
    </row>
    <row r="196" spans="1:25" x14ac:dyDescent="0.2">
      <c r="A196" s="146" t="s">
        <v>44</v>
      </c>
      <c r="B196" s="221" t="str">
        <f>IF('Site Description'!$H$34="","", IF('Data Entry'!B196&gt;0,'Data Entry'!B196,0))</f>
        <v/>
      </c>
      <c r="C196" s="218" t="str">
        <f>IF('Site Description'!$H$34="","", IF('Data Entry'!C196&gt;0,'Data Entry'!C196,0))</f>
        <v/>
      </c>
      <c r="D196" s="218" t="str">
        <f>IF('Site Description'!$H$34="","", IF('Data Entry'!D196&gt;0,'Data Entry'!D196,0))</f>
        <v/>
      </c>
      <c r="E196" s="218" t="str">
        <f>IF('Site Description'!$H$34="","", IF('Data Entry'!E196&gt;0,'Data Entry'!E196,0))</f>
        <v/>
      </c>
      <c r="F196" s="222" t="str">
        <f>IF('Site Description'!$H$34="","", IF('Data Entry'!F196&gt;0,'Data Entry'!F196,0))</f>
        <v/>
      </c>
      <c r="G196" s="230" t="str">
        <f>IF('Site Description'!$H$34="","", IF('Data Entry'!G196&gt;0,'Data Entry'!G196,0))</f>
        <v/>
      </c>
      <c r="H196" s="230" t="str">
        <f>IF('Site Description'!$H$34="","", IF('Data Entry'!H196&gt;0,'Data Entry'!H196,0))</f>
        <v/>
      </c>
      <c r="I196" s="230" t="str">
        <f>IF('Site Description'!$H$34="","", IF('Data Entry'!I196&gt;0,'Data Entry'!I196,0))</f>
        <v/>
      </c>
      <c r="J196" s="231" t="str">
        <f>IF('Site Description'!$H$34="","", IF('Data Entry'!J196&gt;0,'Data Entry'!J196,0))</f>
        <v/>
      </c>
      <c r="K196" s="232" t="str">
        <f>IF('Site Description'!$H$34="","", IF('Data Entry'!K196&gt;0,'Data Entry'!K196,0))</f>
        <v/>
      </c>
      <c r="L196" s="275" t="e">
        <f>SUM(B196:K196)/('Site Description'!$H$34/10000)</f>
        <v>#VALUE!</v>
      </c>
    </row>
    <row r="197" spans="1:25" x14ac:dyDescent="0.2">
      <c r="A197" s="146" t="s">
        <v>28</v>
      </c>
      <c r="B197" s="221" t="str">
        <f>IF('Site Description'!$H$34="","", IF('Data Entry'!B197&gt;0,'Data Entry'!B197,0))</f>
        <v/>
      </c>
      <c r="C197" s="218" t="str">
        <f>IF('Site Description'!$H$34="","", IF('Data Entry'!C197&gt;0,'Data Entry'!C197,0))</f>
        <v/>
      </c>
      <c r="D197" s="218" t="str">
        <f>IF('Site Description'!$H$34="","", IF('Data Entry'!D197&gt;0,'Data Entry'!D197,0))</f>
        <v/>
      </c>
      <c r="E197" s="218" t="str">
        <f>IF('Site Description'!$H$34="","", IF('Data Entry'!E197&gt;0,'Data Entry'!E197,0))</f>
        <v/>
      </c>
      <c r="F197" s="222" t="str">
        <f>IF('Site Description'!$H$34="","", IF('Data Entry'!F197&gt;0,'Data Entry'!F197,0))</f>
        <v/>
      </c>
      <c r="G197" s="230" t="str">
        <f>IF('Site Description'!$H$34="","", IF('Data Entry'!G197&gt;0,'Data Entry'!G197,0))</f>
        <v/>
      </c>
      <c r="H197" s="230" t="str">
        <f>IF('Site Description'!$H$34="","", IF('Data Entry'!H197&gt;0,'Data Entry'!H197,0))</f>
        <v/>
      </c>
      <c r="I197" s="230" t="str">
        <f>IF('Site Description'!$H$34="","", IF('Data Entry'!I197&gt;0,'Data Entry'!I197,0))</f>
        <v/>
      </c>
      <c r="J197" s="231" t="str">
        <f>IF('Site Description'!$H$34="","", IF('Data Entry'!J197&gt;0,'Data Entry'!J197,0))</f>
        <v/>
      </c>
      <c r="K197" s="232" t="str">
        <f>IF('Site Description'!$H$34="","", IF('Data Entry'!K197&gt;0,'Data Entry'!K197,0))</f>
        <v/>
      </c>
      <c r="L197" s="275" t="e">
        <f>SUM(B197:K197)/('Site Description'!$H$34/10000)</f>
        <v>#VALUE!</v>
      </c>
    </row>
    <row r="198" spans="1:25" x14ac:dyDescent="0.2">
      <c r="A198" s="146" t="s">
        <v>29</v>
      </c>
      <c r="B198" s="221" t="str">
        <f>IF('Site Description'!$H$34="","", IF('Data Entry'!B198&gt;0,'Data Entry'!B198,0))</f>
        <v/>
      </c>
      <c r="C198" s="218" t="str">
        <f>IF('Site Description'!$H$34="","", IF('Data Entry'!C198&gt;0,'Data Entry'!C198,0))</f>
        <v/>
      </c>
      <c r="D198" s="218" t="str">
        <f>IF('Site Description'!$H$34="","", IF('Data Entry'!D198&gt;0,'Data Entry'!D198,0))</f>
        <v/>
      </c>
      <c r="E198" s="218" t="str">
        <f>IF('Site Description'!$H$34="","", IF('Data Entry'!E198&gt;0,'Data Entry'!E198,0))</f>
        <v/>
      </c>
      <c r="F198" s="219" t="str">
        <f>IF('Site Description'!$H$34="","", IF('Data Entry'!F198&gt;0,'Data Entry'!F198,0))</f>
        <v/>
      </c>
      <c r="G198" s="230" t="str">
        <f>IF('Site Description'!$H$34="","", IF('Data Entry'!G198&gt;0,'Data Entry'!G198,0))</f>
        <v/>
      </c>
      <c r="H198" s="230" t="str">
        <f>IF('Site Description'!$H$34="","", IF('Data Entry'!H198&gt;0,'Data Entry'!H198,0))</f>
        <v/>
      </c>
      <c r="I198" s="230" t="str">
        <f>IF('Site Description'!$H$34="","", IF('Data Entry'!I198&gt;0,'Data Entry'!I198,0))</f>
        <v/>
      </c>
      <c r="J198" s="230" t="str">
        <f>IF('Site Description'!$H$34="","", IF('Data Entry'!J198&gt;0,'Data Entry'!J198,0))</f>
        <v/>
      </c>
      <c r="K198" s="233" t="str">
        <f>IF('Site Description'!$H$34="","", IF('Data Entry'!K198&gt;0,'Data Entry'!K198,0))</f>
        <v/>
      </c>
      <c r="L198" s="275" t="e">
        <f>SUM(B198:K198)/('Site Description'!$H$34/10000)</f>
        <v>#VALUE!</v>
      </c>
    </row>
    <row r="199" spans="1:25" x14ac:dyDescent="0.2">
      <c r="A199" s="146" t="s">
        <v>26</v>
      </c>
      <c r="B199" s="221" t="str">
        <f>IF('Site Description'!$H$34="","", IF('Data Entry'!B199&gt;0,'Data Entry'!B199,0))</f>
        <v/>
      </c>
      <c r="C199" s="218" t="str">
        <f>IF('Site Description'!$H$34="","", IF('Data Entry'!C199&gt;0,'Data Entry'!C199,0))</f>
        <v/>
      </c>
      <c r="D199" s="218" t="str">
        <f>IF('Site Description'!$H$34="","", IF('Data Entry'!D199&gt;0,'Data Entry'!D199,0))</f>
        <v/>
      </c>
      <c r="E199" s="218" t="str">
        <f>IF('Site Description'!$H$34="","", IF('Data Entry'!E199&gt;0,'Data Entry'!E199,0))</f>
        <v/>
      </c>
      <c r="F199" s="222" t="str">
        <f>IF('Site Description'!$H$34="","", IF('Data Entry'!F199&gt;0,'Data Entry'!F199,0))</f>
        <v/>
      </c>
      <c r="G199" s="230" t="str">
        <f>IF('Site Description'!$H$34="","", IF('Data Entry'!G199&gt;0,'Data Entry'!G199,0))</f>
        <v/>
      </c>
      <c r="H199" s="230" t="str">
        <f>IF('Site Description'!$H$34="","", IF('Data Entry'!H199&gt;0,'Data Entry'!H199,0))</f>
        <v/>
      </c>
      <c r="I199" s="230" t="str">
        <f>IF('Site Description'!$H$34="","", IF('Data Entry'!I199&gt;0,'Data Entry'!I199,0))</f>
        <v/>
      </c>
      <c r="J199" s="231" t="str">
        <f>IF('Site Description'!$H$34="","", IF('Data Entry'!J199&gt;0,'Data Entry'!J199,0))</f>
        <v/>
      </c>
      <c r="K199" s="232" t="str">
        <f>IF('Site Description'!$H$34="","", IF('Data Entry'!K199&gt;0,'Data Entry'!K199,0))</f>
        <v/>
      </c>
      <c r="L199" s="275" t="e">
        <f>SUM(B199:K199)/('Site Description'!$H$34/10000)</f>
        <v>#VALUE!</v>
      </c>
      <c r="M199" s="174"/>
    </row>
    <row r="200" spans="1:25" x14ac:dyDescent="0.2">
      <c r="A200" s="198"/>
      <c r="B200" s="226"/>
      <c r="C200" s="227"/>
      <c r="D200" s="227"/>
      <c r="E200" s="227"/>
      <c r="F200" s="228"/>
      <c r="G200" s="234"/>
      <c r="H200" s="234"/>
      <c r="I200" s="234"/>
      <c r="J200" s="234"/>
      <c r="K200" s="235"/>
      <c r="L200" s="275"/>
    </row>
    <row r="201" spans="1:25" x14ac:dyDescent="0.2">
      <c r="A201" s="146" t="s">
        <v>45</v>
      </c>
      <c r="B201" s="221" t="str">
        <f>IF('Site Description'!$H$34="","", IF('Data Entry'!B201&gt;0,'Data Entry'!B201,0))</f>
        <v/>
      </c>
      <c r="C201" s="230" t="str">
        <f>IF('Site Description'!$H$34="","", IF('Data Entry'!C201&gt;0,'Data Entry'!C201,0))</f>
        <v/>
      </c>
      <c r="D201" s="230" t="str">
        <f>IF('Site Description'!$H$34="","", IF('Data Entry'!D201&gt;0,'Data Entry'!D201,0))</f>
        <v/>
      </c>
      <c r="E201" s="230" t="str">
        <f>IF('Site Description'!$H$34="","", IF('Data Entry'!E201&gt;0,'Data Entry'!E201,0))</f>
        <v/>
      </c>
      <c r="F201" s="237" t="str">
        <f>IF('Site Description'!$H$34="","", IF('Data Entry'!F201&gt;0,'Data Entry'!F201,0))</f>
        <v/>
      </c>
      <c r="G201" s="230" t="str">
        <f>IF('Site Description'!$H$34="","", IF('Data Entry'!G201&gt;0,'Data Entry'!G201,0))</f>
        <v/>
      </c>
      <c r="H201" s="230" t="str">
        <f>IF('Site Description'!$H$34="","", IF('Data Entry'!H201&gt;0,'Data Entry'!H201,0))</f>
        <v/>
      </c>
      <c r="I201" s="230" t="str">
        <f>IF('Site Description'!$H$34="","", IF('Data Entry'!I201&gt;0,'Data Entry'!I201,0))</f>
        <v/>
      </c>
      <c r="J201" s="230" t="str">
        <f>IF('Site Description'!$H$34="","", IF('Data Entry'!J201&gt;0,'Data Entry'!J201,0))</f>
        <v/>
      </c>
      <c r="K201" s="232" t="str">
        <f>IF('Site Description'!$H$34="","", IF('Data Entry'!K201&gt;0,'Data Entry'!K201,0))</f>
        <v/>
      </c>
      <c r="L201" s="275" t="e">
        <f>SUM(B201:K201)/('Site Description'!$H$34/10000)</f>
        <v>#VALUE!</v>
      </c>
      <c r="M201" s="169"/>
    </row>
    <row r="202" spans="1:25" x14ac:dyDescent="0.2">
      <c r="A202" s="146" t="s">
        <v>46</v>
      </c>
      <c r="B202" s="221" t="str">
        <f>IF('Site Description'!$H$34="","", IF('Data Entry'!B202&gt;0,'Data Entry'!B202,0))</f>
        <v/>
      </c>
      <c r="C202" s="230" t="str">
        <f>IF('Site Description'!$H$34="","", IF('Data Entry'!C202&gt;0,'Data Entry'!C202,0))</f>
        <v/>
      </c>
      <c r="D202" s="230" t="str">
        <f>IF('Site Description'!$H$34="","", IF('Data Entry'!D202&gt;0,'Data Entry'!D202,0))</f>
        <v/>
      </c>
      <c r="E202" s="230" t="str">
        <f>IF('Site Description'!$H$34="","", IF('Data Entry'!E202&gt;0,'Data Entry'!E202,0))</f>
        <v/>
      </c>
      <c r="F202" s="237" t="str">
        <f>IF('Site Description'!$H$34="","", IF('Data Entry'!F202&gt;0,'Data Entry'!F202,0))</f>
        <v/>
      </c>
      <c r="G202" s="230" t="str">
        <f>IF('Site Description'!$H$34="","", IF('Data Entry'!G202&gt;0,'Data Entry'!G202,0))</f>
        <v/>
      </c>
      <c r="H202" s="230" t="str">
        <f>IF('Site Description'!$H$34="","", IF('Data Entry'!H202&gt;0,'Data Entry'!H202,0))</f>
        <v/>
      </c>
      <c r="I202" s="230" t="str">
        <f>IF('Site Description'!$H$34="","", IF('Data Entry'!I202&gt;0,'Data Entry'!I202,0))</f>
        <v/>
      </c>
      <c r="J202" s="230" t="str">
        <f>IF('Site Description'!$H$34="","", IF('Data Entry'!J202&gt;0,'Data Entry'!J202,0))</f>
        <v/>
      </c>
      <c r="K202" s="233" t="str">
        <f>IF('Site Description'!$H$34="","", IF('Data Entry'!K202&gt;0,'Data Entry'!K202,0))</f>
        <v/>
      </c>
      <c r="L202" s="275" t="e">
        <f>SUM(B202:K202)/('Site Description'!$H$34/10000)</f>
        <v>#VALUE!</v>
      </c>
      <c r="M202" s="174"/>
    </row>
    <row r="203" spans="1:25" x14ac:dyDescent="0.2">
      <c r="A203" s="146" t="s">
        <v>47</v>
      </c>
      <c r="B203" s="221" t="str">
        <f>IF('Site Description'!$H$34="","", IF('Data Entry'!B203&gt;0,'Data Entry'!B203,0))</f>
        <v/>
      </c>
      <c r="C203" s="230" t="str">
        <f>IF('Site Description'!$H$34="","", IF('Data Entry'!C203&gt;0,'Data Entry'!C203,0))</f>
        <v/>
      </c>
      <c r="D203" s="230" t="str">
        <f>IF('Site Description'!$H$34="","", IF('Data Entry'!D203&gt;0,'Data Entry'!D203,0))</f>
        <v/>
      </c>
      <c r="E203" s="230" t="str">
        <f>IF('Site Description'!$H$34="","", IF('Data Entry'!E203&gt;0,'Data Entry'!E203,0))</f>
        <v/>
      </c>
      <c r="F203" s="236" t="str">
        <f>IF('Site Description'!$H$34="","", IF('Data Entry'!F203&gt;0,'Data Entry'!F203,0))</f>
        <v/>
      </c>
      <c r="G203" s="230" t="str">
        <f>IF('Site Description'!$H$34="","", IF('Data Entry'!G203&gt;0,'Data Entry'!G203,0))</f>
        <v/>
      </c>
      <c r="H203" s="230" t="str">
        <f>IF('Site Description'!$H$34="","", IF('Data Entry'!H203&gt;0,'Data Entry'!H203,0))</f>
        <v/>
      </c>
      <c r="I203" s="230" t="str">
        <f>IF('Site Description'!$H$34="","", IF('Data Entry'!I203&gt;0,'Data Entry'!I203,0))</f>
        <v/>
      </c>
      <c r="J203" s="231" t="str">
        <f>IF('Site Description'!$H$34="","", IF('Data Entry'!J203&gt;0,'Data Entry'!J203,0))</f>
        <v/>
      </c>
      <c r="K203" s="232" t="str">
        <f>IF('Site Description'!$H$34="","", IF('Data Entry'!K203&gt;0,'Data Entry'!K203,0))</f>
        <v/>
      </c>
      <c r="L203" s="275" t="e">
        <f>SUM(B203:K203)/('Site Description'!$H$34/10000)</f>
        <v>#VALUE!</v>
      </c>
      <c r="M203" s="174"/>
      <c r="N203" s="209"/>
      <c r="O203" s="174"/>
      <c r="P203" s="174"/>
      <c r="Q203" s="174"/>
      <c r="R203" s="174"/>
      <c r="S203" s="174"/>
      <c r="T203" s="174"/>
      <c r="U203" s="174"/>
      <c r="V203" s="174"/>
      <c r="W203" s="174"/>
      <c r="X203" s="174"/>
      <c r="Y203" s="174"/>
    </row>
    <row r="204" spans="1:25" x14ac:dyDescent="0.2">
      <c r="A204" s="146" t="s">
        <v>48</v>
      </c>
      <c r="B204" s="221" t="str">
        <f>IF('Site Description'!$H$34="","", IF('Data Entry'!B204&gt;0,'Data Entry'!B204,0))</f>
        <v/>
      </c>
      <c r="C204" s="230" t="str">
        <f>IF('Site Description'!$H$34="","", IF('Data Entry'!C204&gt;0,'Data Entry'!C204,0))</f>
        <v/>
      </c>
      <c r="D204" s="230" t="str">
        <f>IF('Site Description'!$H$34="","", IF('Data Entry'!D204&gt;0,'Data Entry'!D204,0))</f>
        <v/>
      </c>
      <c r="E204" s="230" t="str">
        <f>IF('Site Description'!$H$34="","", IF('Data Entry'!E204&gt;0,'Data Entry'!E204,0))</f>
        <v/>
      </c>
      <c r="F204" s="236" t="str">
        <f>IF('Site Description'!$H$34="","", IF('Data Entry'!F204&gt;0,'Data Entry'!F204,0))</f>
        <v/>
      </c>
      <c r="G204" s="230" t="str">
        <f>IF('Site Description'!$H$34="","", IF('Data Entry'!G204&gt;0,'Data Entry'!G204,0))</f>
        <v/>
      </c>
      <c r="H204" s="230" t="str">
        <f>IF('Site Description'!$H$34="","", IF('Data Entry'!H204&gt;0,'Data Entry'!H204,0))</f>
        <v/>
      </c>
      <c r="I204" s="230" t="str">
        <f>IF('Site Description'!$H$34="","", IF('Data Entry'!I204&gt;0,'Data Entry'!I204,0))</f>
        <v/>
      </c>
      <c r="J204" s="231" t="str">
        <f>IF('Site Description'!$H$34="","", IF('Data Entry'!J204&gt;0,'Data Entry'!J204,0))</f>
        <v/>
      </c>
      <c r="K204" s="232" t="str">
        <f>IF('Site Description'!$H$34="","", IF('Data Entry'!K204&gt;0,'Data Entry'!K204,0))</f>
        <v/>
      </c>
      <c r="L204" s="275" t="e">
        <f>SUM(B204:K204)/('Site Description'!$H$34/10000)</f>
        <v>#VALUE!</v>
      </c>
    </row>
    <row r="205" spans="1:25" x14ac:dyDescent="0.2">
      <c r="A205" s="146" t="s">
        <v>32</v>
      </c>
      <c r="B205" s="221" t="str">
        <f>IF('Site Description'!$H$34="","", IF('Data Entry'!B205&gt;0,'Data Entry'!B205,0))</f>
        <v/>
      </c>
      <c r="C205" s="230" t="str">
        <f>IF('Site Description'!$H$34="","", IF('Data Entry'!C205&gt;0,'Data Entry'!C205,0))</f>
        <v/>
      </c>
      <c r="D205" s="230" t="str">
        <f>IF('Site Description'!$H$34="","", IF('Data Entry'!D205&gt;0,'Data Entry'!D205,0))</f>
        <v/>
      </c>
      <c r="E205" s="230" t="str">
        <f>IF('Site Description'!$H$34="","", IF('Data Entry'!E205&gt;0,'Data Entry'!E205,0))</f>
        <v/>
      </c>
      <c r="F205" s="237" t="str">
        <f>IF('Site Description'!$H$34="","", IF('Data Entry'!F205&gt;0,'Data Entry'!F205,0))</f>
        <v/>
      </c>
      <c r="G205" s="230" t="str">
        <f>IF('Site Description'!$H$34="","", IF('Data Entry'!G205&gt;0,'Data Entry'!G205,0))</f>
        <v/>
      </c>
      <c r="H205" s="230" t="str">
        <f>IF('Site Description'!$H$34="","", IF('Data Entry'!H205&gt;0,'Data Entry'!H205,0))</f>
        <v/>
      </c>
      <c r="I205" s="230" t="str">
        <f>IF('Site Description'!$H$34="","", IF('Data Entry'!I205&gt;0,'Data Entry'!I205,0))</f>
        <v/>
      </c>
      <c r="J205" s="230" t="str">
        <f>IF('Site Description'!$H$34="","", IF('Data Entry'!J205&gt;0,'Data Entry'!J205,0))</f>
        <v/>
      </c>
      <c r="K205" s="233" t="str">
        <f>IF('Site Description'!$H$34="","", IF('Data Entry'!K205&gt;0,'Data Entry'!K205,0))</f>
        <v/>
      </c>
      <c r="L205" s="275" t="e">
        <f>SUM(B205:K205)/('Site Description'!$H$34/10000)</f>
        <v>#VALUE!</v>
      </c>
      <c r="N205" s="208"/>
      <c r="O205" s="169"/>
      <c r="P205" s="169"/>
      <c r="Q205" s="169"/>
      <c r="R205" s="169"/>
      <c r="S205" s="169"/>
      <c r="T205" s="169"/>
      <c r="U205" s="169"/>
      <c r="V205" s="169"/>
      <c r="W205" s="169"/>
      <c r="X205" s="169"/>
      <c r="Y205" s="169"/>
    </row>
    <row r="206" spans="1:25" x14ac:dyDescent="0.2">
      <c r="A206" s="146" t="s">
        <v>49</v>
      </c>
      <c r="B206" s="221" t="str">
        <f>IF('Site Description'!$H$34="","", IF('Data Entry'!B206&gt;0,'Data Entry'!B206,0))</f>
        <v/>
      </c>
      <c r="C206" s="230" t="str">
        <f>IF('Site Description'!$H$34="","", IF('Data Entry'!C206&gt;0,'Data Entry'!C206,0))</f>
        <v/>
      </c>
      <c r="D206" s="230" t="str">
        <f>IF('Site Description'!$H$34="","", IF('Data Entry'!D206&gt;0,'Data Entry'!D206,0))</f>
        <v/>
      </c>
      <c r="E206" s="230" t="str">
        <f>IF('Site Description'!$H$34="","", IF('Data Entry'!E206&gt;0,'Data Entry'!E206,0))</f>
        <v/>
      </c>
      <c r="F206" s="237" t="str">
        <f>IF('Site Description'!$H$34="","", IF('Data Entry'!F206&gt;0,'Data Entry'!F206,0))</f>
        <v/>
      </c>
      <c r="G206" s="230" t="str">
        <f>IF('Site Description'!$H$34="","", IF('Data Entry'!G206&gt;0,'Data Entry'!G206,0))</f>
        <v/>
      </c>
      <c r="H206" s="230" t="str">
        <f>IF('Site Description'!$H$34="","", IF('Data Entry'!H206&gt;0,'Data Entry'!H206,0))</f>
        <v/>
      </c>
      <c r="I206" s="230" t="str">
        <f>IF('Site Description'!$H$34="","", IF('Data Entry'!I206&gt;0,'Data Entry'!I206,0))</f>
        <v/>
      </c>
      <c r="J206" s="230" t="str">
        <f>IF('Site Description'!$H$34="","", IF('Data Entry'!J206&gt;0,'Data Entry'!J206,0))</f>
        <v/>
      </c>
      <c r="K206" s="233" t="str">
        <f>IF('Site Description'!$H$34="","", IF('Data Entry'!K206&gt;0,'Data Entry'!K206,0))</f>
        <v/>
      </c>
      <c r="L206" s="275" t="e">
        <f>SUM(B206:K206)/('Site Description'!$H$34/10000)</f>
        <v>#VALUE!</v>
      </c>
      <c r="N206" s="209"/>
      <c r="O206" s="174"/>
      <c r="P206" s="174"/>
      <c r="Q206" s="174"/>
      <c r="R206" s="174"/>
      <c r="S206" s="174"/>
      <c r="T206" s="174"/>
      <c r="U206" s="174"/>
      <c r="V206" s="174"/>
      <c r="W206" s="174"/>
      <c r="X206" s="174"/>
      <c r="Y206" s="174"/>
    </row>
    <row r="207" spans="1:25" x14ac:dyDescent="0.2">
      <c r="A207" s="146" t="s">
        <v>76</v>
      </c>
      <c r="B207" s="221" t="str">
        <f>IF('Site Description'!$H$34="","", IF('Data Entry'!B207&gt;0,'Data Entry'!B207,0))</f>
        <v/>
      </c>
      <c r="C207" s="230" t="str">
        <f>IF('Site Description'!$H$34="","", IF('Data Entry'!C207&gt;0,'Data Entry'!C207,0))</f>
        <v/>
      </c>
      <c r="D207" s="230" t="str">
        <f>IF('Site Description'!$H$34="","", IF('Data Entry'!D207&gt;0,'Data Entry'!D207,0))</f>
        <v/>
      </c>
      <c r="E207" s="230" t="str">
        <f>IF('Site Description'!$H$34="","", IF('Data Entry'!E207&gt;0,'Data Entry'!E207,0))</f>
        <v/>
      </c>
      <c r="F207" s="236" t="str">
        <f>IF('Site Description'!$H$34="","", IF('Data Entry'!F207&gt;0,'Data Entry'!F207,0))</f>
        <v/>
      </c>
      <c r="G207" s="230" t="str">
        <f>IF('Site Description'!$H$34="","", IF('Data Entry'!G207&gt;0,'Data Entry'!G207,0))</f>
        <v/>
      </c>
      <c r="H207" s="230" t="str">
        <f>IF('Site Description'!$H$34="","", IF('Data Entry'!H207&gt;0,'Data Entry'!H207,0))</f>
        <v/>
      </c>
      <c r="I207" s="230" t="str">
        <f>IF('Site Description'!$H$34="","", IF('Data Entry'!I207&gt;0,'Data Entry'!I207,0))</f>
        <v/>
      </c>
      <c r="J207" s="231" t="str">
        <f>IF('Site Description'!$H$34="","", IF('Data Entry'!J207&gt;0,'Data Entry'!J207,0))</f>
        <v/>
      </c>
      <c r="K207" s="232" t="str">
        <f>IF('Site Description'!$H$34="","", IF('Data Entry'!K207&gt;0,'Data Entry'!K207,0))</f>
        <v/>
      </c>
      <c r="L207" s="275" t="e">
        <f>SUM(B207:K207)/('Site Description'!$H$34/10000)</f>
        <v>#VALUE!</v>
      </c>
      <c r="N207" s="209"/>
      <c r="O207" s="174"/>
      <c r="P207" s="174"/>
      <c r="Q207" s="174"/>
      <c r="R207" s="174"/>
      <c r="S207" s="174"/>
      <c r="T207" s="174"/>
      <c r="U207" s="174"/>
      <c r="V207" s="174"/>
      <c r="W207" s="174"/>
      <c r="X207" s="174"/>
      <c r="Y207" s="174"/>
    </row>
    <row r="208" spans="1:25" x14ac:dyDescent="0.2">
      <c r="A208" s="146" t="s">
        <v>33</v>
      </c>
      <c r="B208" s="221" t="str">
        <f>IF('Site Description'!$H$34="","", IF('Data Entry'!B208&gt;0,'Data Entry'!B208,0))</f>
        <v/>
      </c>
      <c r="C208" s="230" t="str">
        <f>IF('Site Description'!$H$34="","", IF('Data Entry'!C208&gt;0,'Data Entry'!C208,0))</f>
        <v/>
      </c>
      <c r="D208" s="230" t="str">
        <f>IF('Site Description'!$H$34="","", IF('Data Entry'!D208&gt;0,'Data Entry'!D208,0))</f>
        <v/>
      </c>
      <c r="E208" s="230" t="str">
        <f>IF('Site Description'!$H$34="","", IF('Data Entry'!E208&gt;0,'Data Entry'!E208,0))</f>
        <v/>
      </c>
      <c r="F208" s="236" t="str">
        <f>IF('Site Description'!$H$34="","", IF('Data Entry'!F208&gt;0,'Data Entry'!F208,0))</f>
        <v/>
      </c>
      <c r="G208" s="230" t="str">
        <f>IF('Site Description'!$H$34="","", IF('Data Entry'!G208&gt;0,'Data Entry'!G208,0))</f>
        <v/>
      </c>
      <c r="H208" s="230" t="str">
        <f>IF('Site Description'!$H$34="","", IF('Data Entry'!H208&gt;0,'Data Entry'!H208,0))</f>
        <v/>
      </c>
      <c r="I208" s="230" t="str">
        <f>IF('Site Description'!$H$34="","", IF('Data Entry'!I208&gt;0,'Data Entry'!I208,0))</f>
        <v/>
      </c>
      <c r="J208" s="231" t="str">
        <f>IF('Site Description'!$H$34="","", IF('Data Entry'!J208&gt;0,'Data Entry'!J208,0))</f>
        <v/>
      </c>
      <c r="K208" s="232" t="str">
        <f>IF('Site Description'!$H$34="","", IF('Data Entry'!K208&gt;0,'Data Entry'!K208,0))</f>
        <v/>
      </c>
      <c r="L208" s="275" t="e">
        <f>SUM(B208:K208)/('Site Description'!$H$34/10000)</f>
        <v>#VALUE!</v>
      </c>
    </row>
    <row r="209" spans="1:12" x14ac:dyDescent="0.2">
      <c r="A209" s="146" t="s">
        <v>111</v>
      </c>
      <c r="B209" s="221" t="str">
        <f>IF('Site Description'!$H$34="","", IF('Data Entry'!B209&gt;0,'Data Entry'!B209,0))</f>
        <v/>
      </c>
      <c r="C209" s="230" t="str">
        <f>IF('Site Description'!$H$34="","", IF('Data Entry'!C209&gt;0,'Data Entry'!C209,0))</f>
        <v/>
      </c>
      <c r="D209" s="230" t="str">
        <f>IF('Site Description'!$H$34="","", IF('Data Entry'!D209&gt;0,'Data Entry'!D209,0))</f>
        <v/>
      </c>
      <c r="E209" s="230" t="str">
        <f>IF('Site Description'!$H$34="","", IF('Data Entry'!E209&gt;0,'Data Entry'!E209,0))</f>
        <v/>
      </c>
      <c r="F209" s="237" t="str">
        <f>IF('Site Description'!$H$34="","", IF('Data Entry'!F209&gt;0,'Data Entry'!F209,0))</f>
        <v/>
      </c>
      <c r="G209" s="230" t="str">
        <f>IF('Site Description'!$H$34="","", IF('Data Entry'!G209&gt;0,'Data Entry'!G209,0))</f>
        <v/>
      </c>
      <c r="H209" s="230" t="str">
        <f>IF('Site Description'!$H$34="","", IF('Data Entry'!H209&gt;0,'Data Entry'!H209,0))</f>
        <v/>
      </c>
      <c r="I209" s="230" t="str">
        <f>IF('Site Description'!$H$34="","", IF('Data Entry'!I209&gt;0,'Data Entry'!I209,0))</f>
        <v/>
      </c>
      <c r="J209" s="230" t="str">
        <f>IF('Site Description'!$H$34="","", IF('Data Entry'!J209&gt;0,'Data Entry'!J209,0))</f>
        <v/>
      </c>
      <c r="K209" s="233" t="str">
        <f>IF('Site Description'!$H$34="","", IF('Data Entry'!K209&gt;0,'Data Entry'!K209,0))</f>
        <v/>
      </c>
      <c r="L209" s="275" t="e">
        <f>SUM(B209:K209)/('Site Description'!$H$34/10000)</f>
        <v>#VALUE!</v>
      </c>
    </row>
    <row r="210" spans="1:12" x14ac:dyDescent="0.2">
      <c r="A210" s="146" t="s">
        <v>50</v>
      </c>
      <c r="B210" s="221" t="str">
        <f>IF('Site Description'!$H$34="","", IF('Data Entry'!B210&gt;0,'Data Entry'!B210,0))</f>
        <v/>
      </c>
      <c r="C210" s="230" t="str">
        <f>IF('Site Description'!$H$34="","", IF('Data Entry'!C210&gt;0,'Data Entry'!C210,0))</f>
        <v/>
      </c>
      <c r="D210" s="230" t="str">
        <f>IF('Site Description'!$H$34="","", IF('Data Entry'!D210&gt;0,'Data Entry'!D210,0))</f>
        <v/>
      </c>
      <c r="E210" s="231" t="str">
        <f>IF('Site Description'!$H$34="","", IF('Data Entry'!E210&gt;0,'Data Entry'!E210,0))</f>
        <v/>
      </c>
      <c r="F210" s="236" t="str">
        <f>IF('Site Description'!$H$34="","", IF('Data Entry'!F210&gt;0,'Data Entry'!F210,0))</f>
        <v/>
      </c>
      <c r="G210" s="230" t="str">
        <f>IF('Site Description'!$H$34="","", IF('Data Entry'!G210&gt;0,'Data Entry'!G210,0))</f>
        <v/>
      </c>
      <c r="H210" s="230" t="str">
        <f>IF('Site Description'!$H$34="","", IF('Data Entry'!H210&gt;0,'Data Entry'!H210,0))</f>
        <v/>
      </c>
      <c r="I210" s="231" t="str">
        <f>IF('Site Description'!$H$34="","", IF('Data Entry'!I210&gt;0,'Data Entry'!I210,0))</f>
        <v/>
      </c>
      <c r="J210" s="231" t="str">
        <f>IF('Site Description'!$H$34="","", IF('Data Entry'!J210&gt;0,'Data Entry'!J210,0))</f>
        <v/>
      </c>
      <c r="K210" s="232" t="str">
        <f>IF('Site Description'!$H$34="","", IF('Data Entry'!K210&gt;0,'Data Entry'!K210,0))</f>
        <v/>
      </c>
      <c r="L210" s="275" t="e">
        <f>SUM(B210:K210)/('Site Description'!$H$34/10000)</f>
        <v>#VALUE!</v>
      </c>
    </row>
    <row r="211" spans="1:12" x14ac:dyDescent="0.2">
      <c r="A211" s="146" t="s">
        <v>31</v>
      </c>
      <c r="B211" s="221" t="str">
        <f>IF('Site Description'!$H$34="","", IF('Data Entry'!B211&gt;0,'Data Entry'!B211,0))</f>
        <v/>
      </c>
      <c r="C211" s="230" t="str">
        <f>IF('Site Description'!$H$34="","", IF('Data Entry'!C211&gt;0,'Data Entry'!C211,0))</f>
        <v/>
      </c>
      <c r="D211" s="230" t="str">
        <f>IF('Site Description'!$H$34="","", IF('Data Entry'!D211&gt;0,'Data Entry'!D211,0))</f>
        <v/>
      </c>
      <c r="E211" s="230" t="str">
        <f>IF('Site Description'!$H$34="","", IF('Data Entry'!E211&gt;0,'Data Entry'!E211,0))</f>
        <v/>
      </c>
      <c r="F211" s="237" t="str">
        <f>IF('Site Description'!$H$34="","", IF('Data Entry'!F211&gt;0,'Data Entry'!F211,0))</f>
        <v/>
      </c>
      <c r="G211" s="230" t="str">
        <f>IF('Site Description'!$H$34="","", IF('Data Entry'!G211&gt;0,'Data Entry'!G211,0))</f>
        <v/>
      </c>
      <c r="H211" s="230" t="str">
        <f>IF('Site Description'!$H$34="","", IF('Data Entry'!H211&gt;0,'Data Entry'!H211,0))</f>
        <v/>
      </c>
      <c r="I211" s="230" t="str">
        <f>IF('Site Description'!$H$34="","", IF('Data Entry'!I211&gt;0,'Data Entry'!I211,0))</f>
        <v/>
      </c>
      <c r="J211" s="230" t="str">
        <f>IF('Site Description'!$H$34="","", IF('Data Entry'!J211&gt;0,'Data Entry'!J211,0))</f>
        <v/>
      </c>
      <c r="K211" s="233" t="str">
        <f>IF('Site Description'!$H$34="","", IF('Data Entry'!K211&gt;0,'Data Entry'!K211,0))</f>
        <v/>
      </c>
      <c r="L211" s="275" t="e">
        <f>SUM(B211:K211)/('Site Description'!$H$34/10000)</f>
        <v>#VALUE!</v>
      </c>
    </row>
    <row r="212" spans="1:12" x14ac:dyDescent="0.2">
      <c r="A212" s="146" t="s">
        <v>106</v>
      </c>
      <c r="B212" s="221" t="str">
        <f>IF('Site Description'!$H$34="","", IF('Data Entry'!B212&gt;0,'Data Entry'!B212,0))</f>
        <v/>
      </c>
      <c r="C212" s="230" t="str">
        <f>IF('Site Description'!$H$34="","", IF('Data Entry'!C212&gt;0,'Data Entry'!C212,0))</f>
        <v/>
      </c>
      <c r="D212" s="230" t="str">
        <f>IF('Site Description'!$H$34="","", IF('Data Entry'!D212&gt;0,'Data Entry'!D212,0))</f>
        <v/>
      </c>
      <c r="E212" s="230" t="str">
        <f>IF('Site Description'!$H$34="","", IF('Data Entry'!E212&gt;0,'Data Entry'!E212,0))</f>
        <v/>
      </c>
      <c r="F212" s="236" t="str">
        <f>IF('Site Description'!$H$34="","", IF('Data Entry'!F212&gt;0,'Data Entry'!F212,0))</f>
        <v/>
      </c>
      <c r="G212" s="230" t="str">
        <f>IF('Site Description'!$H$34="","", IF('Data Entry'!G212&gt;0,'Data Entry'!G212,0))</f>
        <v/>
      </c>
      <c r="H212" s="230" t="str">
        <f>IF('Site Description'!$H$34="","", IF('Data Entry'!H212&gt;0,'Data Entry'!H212,0))</f>
        <v/>
      </c>
      <c r="I212" s="230" t="str">
        <f>IF('Site Description'!$H$34="","", IF('Data Entry'!I212&gt;0,'Data Entry'!I212,0))</f>
        <v/>
      </c>
      <c r="J212" s="231" t="str">
        <f>IF('Site Description'!$H$34="","", IF('Data Entry'!J212&gt;0,'Data Entry'!J212,0))</f>
        <v/>
      </c>
      <c r="K212" s="232" t="str">
        <f>IF('Site Description'!$H$34="","", IF('Data Entry'!K212&gt;0,'Data Entry'!K212,0))</f>
        <v/>
      </c>
      <c r="L212" s="275" t="e">
        <f>SUM(B212:K212)/('Site Description'!$H$34/10000)</f>
        <v>#VALUE!</v>
      </c>
    </row>
    <row r="213" spans="1:12" x14ac:dyDescent="0.2">
      <c r="A213" s="146" t="s">
        <v>51</v>
      </c>
      <c r="B213" s="221" t="str">
        <f>IF('Site Description'!$H$34="","", IF('Data Entry'!B213&gt;0,'Data Entry'!B213,0))</f>
        <v/>
      </c>
      <c r="C213" s="230" t="str">
        <f>IF('Site Description'!$H$34="","", IF('Data Entry'!C213&gt;0,'Data Entry'!C213,0))</f>
        <v/>
      </c>
      <c r="D213" s="230" t="str">
        <f>IF('Site Description'!$H$34="","", IF('Data Entry'!D213&gt;0,'Data Entry'!D213,0))</f>
        <v/>
      </c>
      <c r="E213" s="230" t="str">
        <f>IF('Site Description'!$H$34="","", IF('Data Entry'!E213&gt;0,'Data Entry'!E213,0))</f>
        <v/>
      </c>
      <c r="F213" s="236" t="str">
        <f>IF('Site Description'!$H$34="","", IF('Data Entry'!F213&gt;0,'Data Entry'!F213,0))</f>
        <v/>
      </c>
      <c r="G213" s="230" t="str">
        <f>IF('Site Description'!$H$34="","", IF('Data Entry'!G213&gt;0,'Data Entry'!G213,0))</f>
        <v/>
      </c>
      <c r="H213" s="230" t="str">
        <f>IF('Site Description'!$H$34="","", IF('Data Entry'!H213&gt;0,'Data Entry'!H213,0))</f>
        <v/>
      </c>
      <c r="I213" s="230" t="str">
        <f>IF('Site Description'!$H$34="","", IF('Data Entry'!I213&gt;0,'Data Entry'!I213,0))</f>
        <v/>
      </c>
      <c r="J213" s="231" t="str">
        <f>IF('Site Description'!$H$34="","", IF('Data Entry'!J213&gt;0,'Data Entry'!J213,0))</f>
        <v/>
      </c>
      <c r="K213" s="232" t="str">
        <f>IF('Site Description'!$H$34="","", IF('Data Entry'!K213&gt;0,'Data Entry'!K213,0))</f>
        <v/>
      </c>
      <c r="L213" s="275" t="e">
        <f>SUM(B213:K213)/('Site Description'!$H$34/10000)</f>
        <v>#VALUE!</v>
      </c>
    </row>
    <row r="214" spans="1:12" x14ac:dyDescent="0.2">
      <c r="A214" s="146" t="s">
        <v>52</v>
      </c>
      <c r="B214" s="221" t="str">
        <f>IF('Site Description'!$H$34="","", IF('Data Entry'!B214&gt;0,'Data Entry'!B214,0))</f>
        <v/>
      </c>
      <c r="C214" s="230" t="str">
        <f>IF('Site Description'!$H$34="","", IF('Data Entry'!C214&gt;0,'Data Entry'!C214,0))</f>
        <v/>
      </c>
      <c r="D214" s="230" t="str">
        <f>IF('Site Description'!$H$34="","", IF('Data Entry'!D214&gt;0,'Data Entry'!D214,0))</f>
        <v/>
      </c>
      <c r="E214" s="230" t="str">
        <f>IF('Site Description'!$H$34="","", IF('Data Entry'!E214&gt;0,'Data Entry'!E214,0))</f>
        <v/>
      </c>
      <c r="F214" s="236" t="str">
        <f>IF('Site Description'!$H$34="","", IF('Data Entry'!F214&gt;0,'Data Entry'!F214,0))</f>
        <v/>
      </c>
      <c r="G214" s="230" t="str">
        <f>IF('Site Description'!$H$34="","", IF('Data Entry'!G214&gt;0,'Data Entry'!G214,0))</f>
        <v/>
      </c>
      <c r="H214" s="230" t="str">
        <f>IF('Site Description'!$H$34="","", IF('Data Entry'!H214&gt;0,'Data Entry'!H214,0))</f>
        <v/>
      </c>
      <c r="I214" s="230" t="str">
        <f>IF('Site Description'!$H$34="","", IF('Data Entry'!I214&gt;0,'Data Entry'!I214,0))</f>
        <v/>
      </c>
      <c r="J214" s="231" t="str">
        <f>IF('Site Description'!$H$34="","", IF('Data Entry'!J214&gt;0,'Data Entry'!J214,0))</f>
        <v/>
      </c>
      <c r="K214" s="232" t="str">
        <f>IF('Site Description'!$H$34="","", IF('Data Entry'!K214&gt;0,'Data Entry'!K214,0))</f>
        <v/>
      </c>
      <c r="L214" s="275" t="e">
        <f>SUM(B214:K214)/('Site Description'!$H$34/10000)</f>
        <v>#VALUE!</v>
      </c>
    </row>
    <row r="215" spans="1:12" ht="16" thickBot="1" x14ac:dyDescent="0.25">
      <c r="A215" s="146" t="s">
        <v>53</v>
      </c>
      <c r="B215" s="238" t="str">
        <f>IF('Site Description'!$H$34="","", IF('Data Entry'!B215&gt;0,'Data Entry'!B215,0))</f>
        <v/>
      </c>
      <c r="C215" s="239" t="str">
        <f>IF('Site Description'!$H$34="","", IF('Data Entry'!C215&gt;0,'Data Entry'!C215,0))</f>
        <v/>
      </c>
      <c r="D215" s="239" t="str">
        <f>IF('Site Description'!$H$34="","", IF('Data Entry'!D215&gt;0,'Data Entry'!D215,0))</f>
        <v/>
      </c>
      <c r="E215" s="241" t="str">
        <f>IF('Site Description'!$H$34="","", IF('Data Entry'!E215&gt;0,'Data Entry'!E215,0))</f>
        <v/>
      </c>
      <c r="F215" s="240" t="str">
        <f>IF('Site Description'!$H$34="","", IF('Data Entry'!F215&gt;0,'Data Entry'!F215,0))</f>
        <v/>
      </c>
      <c r="G215" s="239" t="str">
        <f>IF('Site Description'!$H$34="","", IF('Data Entry'!G215&gt;0,'Data Entry'!G215,0))</f>
        <v/>
      </c>
      <c r="H215" s="239" t="str">
        <f>IF('Site Description'!$H$34="","", IF('Data Entry'!H215&gt;0,'Data Entry'!H215,0))</f>
        <v/>
      </c>
      <c r="I215" s="241" t="str">
        <f>IF('Site Description'!$H$34="","", IF('Data Entry'!I215&gt;0,'Data Entry'!I215,0))</f>
        <v/>
      </c>
      <c r="J215" s="241" t="str">
        <f>IF('Site Description'!$H$34="","", IF('Data Entry'!J215&gt;0,'Data Entry'!J215,0))</f>
        <v/>
      </c>
      <c r="K215" s="242" t="str">
        <f>IF('Site Description'!$H$34="","", IF('Data Entry'!K215&gt;0,'Data Entry'!K215,0))</f>
        <v/>
      </c>
      <c r="L215" s="275" t="e">
        <f>SUM(B215:K215)/('Site Description'!$H$34/10000)</f>
        <v>#VALUE!</v>
      </c>
    </row>
    <row r="216" spans="1:12" ht="16" thickBot="1" x14ac:dyDescent="0.25">
      <c r="A216" s="211" t="s">
        <v>123</v>
      </c>
      <c r="B216" s="276" t="str">
        <f>IFERROR(SUM(B190:B215)/('Site Description'!$H$34/10000),"")</f>
        <v/>
      </c>
      <c r="C216" s="277" t="str">
        <f>IFERROR(SUM(C190:C215)/('Site Description'!$H$34/10000),"")</f>
        <v/>
      </c>
      <c r="D216" s="276" t="str">
        <f>IFERROR(SUM(D190:D215)/('Site Description'!$H$34/10000),"")</f>
        <v/>
      </c>
      <c r="E216" s="276" t="str">
        <f>IFERROR(SUM(E190:E215)/('Site Description'!$H$34/10000),"")</f>
        <v/>
      </c>
      <c r="F216" s="278" t="str">
        <f>IFERROR(SUM(F190:F215)/('Site Description'!$H$34/10000),"")</f>
        <v/>
      </c>
      <c r="G216" s="276" t="str">
        <f>IFERROR(SUM(G190:G215)/('Site Description'!$H$34/10000),"")</f>
        <v/>
      </c>
      <c r="H216" s="276" t="str">
        <f>IFERROR(SUM(H190:H215)/('Site Description'!$H$34/10000),"")</f>
        <v/>
      </c>
      <c r="I216" s="276" t="str">
        <f>IFERROR(SUM(I190:I215)/('Site Description'!$H$34/10000),"")</f>
        <v/>
      </c>
      <c r="J216" s="276" t="str">
        <f>IFERROR(SUM(J190:J215)/('Site Description'!$H$34/10000),"")</f>
        <v/>
      </c>
      <c r="K216" s="279" t="str">
        <f>IFERROR(SUM(K190:K215)/('Site Description'!$H$34/10000),"")</f>
        <v/>
      </c>
      <c r="L216" s="280" t="str">
        <f>IF(SUM(B216:K216)&gt;0,SUM(B216:K216),"")</f>
        <v/>
      </c>
    </row>
    <row r="217" spans="1:12" ht="16" thickBot="1" x14ac:dyDescent="0.25"/>
    <row r="218" spans="1:12" ht="16" thickBot="1" x14ac:dyDescent="0.25">
      <c r="A218" s="448" t="s">
        <v>62</v>
      </c>
      <c r="B218" s="449"/>
      <c r="C218" s="450"/>
      <c r="D218" s="450"/>
      <c r="E218" s="450"/>
      <c r="F218" s="450"/>
      <c r="G218" s="450"/>
      <c r="H218" s="450"/>
      <c r="I218" s="450"/>
      <c r="J218" s="450"/>
      <c r="K218" s="451"/>
      <c r="L218" s="168"/>
    </row>
    <row r="219" spans="1:12" x14ac:dyDescent="0.2">
      <c r="A219" s="171"/>
      <c r="B219" s="172" t="s">
        <v>107</v>
      </c>
      <c r="C219" s="464" t="s">
        <v>23</v>
      </c>
      <c r="D219" s="465"/>
      <c r="E219" s="465"/>
      <c r="F219" s="466"/>
      <c r="G219" s="458" t="s">
        <v>24</v>
      </c>
      <c r="H219" s="459"/>
      <c r="I219" s="459"/>
      <c r="J219" s="459"/>
      <c r="K219" s="460"/>
      <c r="L219" s="173" t="s">
        <v>110</v>
      </c>
    </row>
    <row r="220" spans="1:12" x14ac:dyDescent="0.2">
      <c r="A220" s="177" t="s">
        <v>54</v>
      </c>
      <c r="B220" s="172" t="s">
        <v>108</v>
      </c>
      <c r="C220" s="172" t="s">
        <v>38</v>
      </c>
      <c r="D220" s="172" t="s">
        <v>39</v>
      </c>
      <c r="E220" s="172" t="s">
        <v>40</v>
      </c>
      <c r="F220" s="172" t="s">
        <v>41</v>
      </c>
      <c r="G220" s="172" t="s">
        <v>38</v>
      </c>
      <c r="H220" s="172" t="s">
        <v>39</v>
      </c>
      <c r="I220" s="172" t="s">
        <v>40</v>
      </c>
      <c r="J220" s="172" t="s">
        <v>41</v>
      </c>
      <c r="K220" s="178" t="s">
        <v>65</v>
      </c>
      <c r="L220" s="179" t="s">
        <v>124</v>
      </c>
    </row>
    <row r="221" spans="1:12" x14ac:dyDescent="0.2">
      <c r="A221" s="184" t="s">
        <v>42</v>
      </c>
      <c r="B221" s="217" t="str">
        <f>IF('Site Description'!$I$34="","", IF('Data Entry'!B221&gt;0,'Data Entry'!B221,0))</f>
        <v/>
      </c>
      <c r="C221" s="218" t="str">
        <f>IF('Site Description'!$I$34="","", IF('Data Entry'!C221&gt;0,'Data Entry'!C221,0))</f>
        <v/>
      </c>
      <c r="D221" s="218" t="str">
        <f>IF('Site Description'!$I$34="","", IF('Data Entry'!D221&gt;0,'Data Entry'!D221,0))</f>
        <v/>
      </c>
      <c r="E221" s="218" t="str">
        <f>IF('Site Description'!$I$34="","", IF('Data Entry'!E221&gt;0,'Data Entry'!E221,0))</f>
        <v/>
      </c>
      <c r="F221" s="219" t="str">
        <f>IF('Site Description'!$I$34="","", IF('Data Entry'!F221&gt;0,'Data Entry'!F221,0))</f>
        <v/>
      </c>
      <c r="G221" s="218" t="str">
        <f>IF('Site Description'!$I$34="","", IF('Data Entry'!G221&gt;0,'Data Entry'!G221,0))</f>
        <v/>
      </c>
      <c r="H221" s="218" t="str">
        <f>IF('Site Description'!$I$34="","", IF('Data Entry'!H221&gt;0,'Data Entry'!H221,0))</f>
        <v/>
      </c>
      <c r="I221" s="218" t="str">
        <f>IF('Site Description'!$I$34="","", IF('Data Entry'!I221&gt;0,'Data Entry'!I221,0))</f>
        <v/>
      </c>
      <c r="J221" s="218" t="str">
        <f>IF('Site Description'!$I$34="","", IF('Data Entry'!J221&gt;0,'Data Entry'!J221,0))</f>
        <v/>
      </c>
      <c r="K221" s="220" t="str">
        <f>IF('Site Description'!$I$34="","", IF('Data Entry'!K221&gt;0,'Data Entry'!K221,0))</f>
        <v/>
      </c>
      <c r="L221" s="275" t="e">
        <f>SUM(B221:K221)/('Site Description'!$I$34/10000)</f>
        <v>#VALUE!</v>
      </c>
    </row>
    <row r="222" spans="1:12" x14ac:dyDescent="0.2">
      <c r="A222" s="184" t="s">
        <v>105</v>
      </c>
      <c r="B222" s="221" t="str">
        <f>IF('Site Description'!$I$34="","", IF('Data Entry'!B222&gt;0,'Data Entry'!B222,0))</f>
        <v/>
      </c>
      <c r="C222" s="218" t="str">
        <f>IF('Site Description'!$I$34="","", IF('Data Entry'!C222&gt;0,'Data Entry'!C222,0))</f>
        <v/>
      </c>
      <c r="D222" s="218" t="str">
        <f>IF('Site Description'!$I$34="","", IF('Data Entry'!D222&gt;0,'Data Entry'!D222,0))</f>
        <v/>
      </c>
      <c r="E222" s="218" t="str">
        <f>IF('Site Description'!$I$34="","", IF('Data Entry'!E222&gt;0,'Data Entry'!E222,0))</f>
        <v/>
      </c>
      <c r="F222" s="222" t="str">
        <f>IF('Site Description'!$I$34="","", IF('Data Entry'!F222&gt;0,'Data Entry'!F222,0))</f>
        <v/>
      </c>
      <c r="G222" s="218" t="str">
        <f>IF('Site Description'!$I$34="","", IF('Data Entry'!G222&gt;0,'Data Entry'!G222,0))</f>
        <v/>
      </c>
      <c r="H222" s="218" t="str">
        <f>IF('Site Description'!$I$34="","", IF('Data Entry'!H222&gt;0,'Data Entry'!H222,0))</f>
        <v/>
      </c>
      <c r="I222" s="218" t="str">
        <f>IF('Site Description'!$I$34="","", IF('Data Entry'!I222&gt;0,'Data Entry'!I222,0))</f>
        <v/>
      </c>
      <c r="J222" s="223" t="str">
        <f>IF('Site Description'!$I$34="","", IF('Data Entry'!J222&gt;0,'Data Entry'!J222,0))</f>
        <v/>
      </c>
      <c r="K222" s="224" t="str">
        <f>IF('Site Description'!$I$34="","", IF('Data Entry'!K222&gt;0,'Data Entry'!K222,0))</f>
        <v/>
      </c>
      <c r="L222" s="275" t="e">
        <f>SUM(B222:K222)/('Site Description'!$I$34/10000)</f>
        <v>#VALUE!</v>
      </c>
    </row>
    <row r="223" spans="1:12" x14ac:dyDescent="0.2">
      <c r="A223" s="184" t="s">
        <v>43</v>
      </c>
      <c r="B223" s="221" t="str">
        <f>IF('Site Description'!$I$34="","", IF('Data Entry'!B223&gt;0,'Data Entry'!B223,0))</f>
        <v/>
      </c>
      <c r="C223" s="218" t="str">
        <f>IF('Site Description'!$I$34="","", IF('Data Entry'!C223&gt;0,'Data Entry'!C223,0))</f>
        <v/>
      </c>
      <c r="D223" s="218" t="str">
        <f>IF('Site Description'!$I$34="","", IF('Data Entry'!D223&gt;0,'Data Entry'!D223,0))</f>
        <v/>
      </c>
      <c r="E223" s="218" t="str">
        <f>IF('Site Description'!$I$34="","", IF('Data Entry'!E223&gt;0,'Data Entry'!E223,0))</f>
        <v/>
      </c>
      <c r="F223" s="219" t="str">
        <f>IF('Site Description'!$I$34="","", IF('Data Entry'!F223&gt;0,'Data Entry'!F223,0))</f>
        <v/>
      </c>
      <c r="G223" s="218" t="str">
        <f>IF('Site Description'!$I$34="","", IF('Data Entry'!G223&gt;0,'Data Entry'!G223,0))</f>
        <v/>
      </c>
      <c r="H223" s="218" t="str">
        <f>IF('Site Description'!$I$34="","", IF('Data Entry'!H223&gt;0,'Data Entry'!H223,0))</f>
        <v/>
      </c>
      <c r="I223" s="218" t="str">
        <f>IF('Site Description'!$I$34="","", IF('Data Entry'!I223&gt;0,'Data Entry'!I223,0))</f>
        <v/>
      </c>
      <c r="J223" s="218" t="str">
        <f>IF('Site Description'!$I$34="","", IF('Data Entry'!J223&gt;0,'Data Entry'!J223,0))</f>
        <v/>
      </c>
      <c r="K223" s="220" t="str">
        <f>IF('Site Description'!$I$34="","", IF('Data Entry'!K223&gt;0,'Data Entry'!K223,0))</f>
        <v/>
      </c>
      <c r="L223" s="275" t="e">
        <f>SUM(B223:K223)/('Site Description'!$I$34/10000)</f>
        <v>#VALUE!</v>
      </c>
    </row>
    <row r="224" spans="1:12" x14ac:dyDescent="0.2">
      <c r="A224" s="194" t="s">
        <v>104</v>
      </c>
      <c r="B224" s="221" t="str">
        <f>IF('Site Description'!$I$34="","", IF('Data Entry'!B224&gt;0,'Data Entry'!B224,0))</f>
        <v/>
      </c>
      <c r="C224" s="218" t="str">
        <f>IF('Site Description'!$I$34="","", IF('Data Entry'!C224&gt;0,'Data Entry'!C224,0))</f>
        <v/>
      </c>
      <c r="D224" s="218" t="str">
        <f>IF('Site Description'!$I$34="","", IF('Data Entry'!D224&gt;0,'Data Entry'!D224,0))</f>
        <v/>
      </c>
      <c r="E224" s="218" t="str">
        <f>IF('Site Description'!$I$34="","", IF('Data Entry'!E224&gt;0,'Data Entry'!E224,0))</f>
        <v/>
      </c>
      <c r="F224" s="218" t="str">
        <f>IF('Site Description'!$I$34="","", IF('Data Entry'!F224&gt;0,'Data Entry'!F224,0))</f>
        <v/>
      </c>
      <c r="G224" s="225" t="str">
        <f>IF('Site Description'!$I$34="","", IF('Data Entry'!G224&gt;0,'Data Entry'!G224,0))</f>
        <v/>
      </c>
      <c r="H224" s="218" t="str">
        <f>IF('Site Description'!$I$34="","", IF('Data Entry'!H224&gt;0,'Data Entry'!H224,0))</f>
        <v/>
      </c>
      <c r="I224" s="218" t="str">
        <f>IF('Site Description'!$I$34="","", IF('Data Entry'!I224&gt;0,'Data Entry'!I224,0))</f>
        <v/>
      </c>
      <c r="J224" s="218" t="str">
        <f>IF('Site Description'!$I$34="","", IF('Data Entry'!J224&gt;0,'Data Entry'!J224,0))</f>
        <v/>
      </c>
      <c r="K224" s="220" t="str">
        <f>IF('Site Description'!$I$34="","", IF('Data Entry'!K224&gt;0,'Data Entry'!K224,0))</f>
        <v/>
      </c>
      <c r="L224" s="275" t="e">
        <f>SUM(B224:K224)/('Site Description'!$I$34/10000)</f>
        <v>#VALUE!</v>
      </c>
    </row>
    <row r="225" spans="1:25" x14ac:dyDescent="0.2">
      <c r="A225" s="195"/>
      <c r="B225" s="226"/>
      <c r="C225" s="227"/>
      <c r="D225" s="227"/>
      <c r="E225" s="227"/>
      <c r="F225" s="228"/>
      <c r="G225" s="227"/>
      <c r="H225" s="227"/>
      <c r="I225" s="227"/>
      <c r="J225" s="227"/>
      <c r="K225" s="229"/>
      <c r="L225" s="275"/>
    </row>
    <row r="226" spans="1:25" x14ac:dyDescent="0.2">
      <c r="A226" s="195" t="s">
        <v>100</v>
      </c>
      <c r="B226" s="221" t="str">
        <f>IF('Site Description'!$I$34="","", IF('Data Entry'!B226&gt;0,'Data Entry'!B226,0))</f>
        <v/>
      </c>
      <c r="C226" s="218" t="str">
        <f>IF('Site Description'!$I$34="","", IF('Data Entry'!C226&gt;0,'Data Entry'!C226,0))</f>
        <v/>
      </c>
      <c r="D226" s="218" t="str">
        <f>IF('Site Description'!$I$34="","", IF('Data Entry'!D226&gt;0,'Data Entry'!D226,0))</f>
        <v/>
      </c>
      <c r="E226" s="218" t="str">
        <f>IF('Site Description'!$I$34="","", IF('Data Entry'!E226&gt;0,'Data Entry'!E226,0))</f>
        <v/>
      </c>
      <c r="F226" s="222" t="str">
        <f>IF('Site Description'!$I$34="","", IF('Data Entry'!F226&gt;0,'Data Entry'!F226,0))</f>
        <v/>
      </c>
      <c r="G226" s="230" t="str">
        <f>IF('Site Description'!$I$34="","", IF('Data Entry'!G226&gt;0,'Data Entry'!G226,0))</f>
        <v/>
      </c>
      <c r="H226" s="230" t="str">
        <f>IF('Site Description'!$I$34="","", IF('Data Entry'!H226&gt;0,'Data Entry'!H226,0))</f>
        <v/>
      </c>
      <c r="I226" s="230" t="str">
        <f>IF('Site Description'!$I$34="","", IF('Data Entry'!I226&gt;0,'Data Entry'!I226,0))</f>
        <v/>
      </c>
      <c r="J226" s="231" t="str">
        <f>IF('Site Description'!$I$34="","", IF('Data Entry'!J226&gt;0,'Data Entry'!J226,0))</f>
        <v/>
      </c>
      <c r="K226" s="232" t="str">
        <f>IF('Site Description'!$I$34="","", IF('Data Entry'!K226&gt;0,'Data Entry'!K226,0))</f>
        <v/>
      </c>
      <c r="L226" s="275" t="e">
        <f>SUM(B226:K226)/('Site Description'!$I$34/10000)</f>
        <v>#VALUE!</v>
      </c>
    </row>
    <row r="227" spans="1:25" x14ac:dyDescent="0.2">
      <c r="A227" s="146" t="s">
        <v>44</v>
      </c>
      <c r="B227" s="221" t="str">
        <f>IF('Site Description'!$I$34="","", IF('Data Entry'!B227&gt;0,'Data Entry'!B227,0))</f>
        <v/>
      </c>
      <c r="C227" s="218" t="str">
        <f>IF('Site Description'!$I$34="","", IF('Data Entry'!C227&gt;0,'Data Entry'!C227,0))</f>
        <v/>
      </c>
      <c r="D227" s="218" t="str">
        <f>IF('Site Description'!$I$34="","", IF('Data Entry'!D227&gt;0,'Data Entry'!D227,0))</f>
        <v/>
      </c>
      <c r="E227" s="218" t="str">
        <f>IF('Site Description'!$I$34="","", IF('Data Entry'!E227&gt;0,'Data Entry'!E227,0))</f>
        <v/>
      </c>
      <c r="F227" s="222" t="str">
        <f>IF('Site Description'!$I$34="","", IF('Data Entry'!F227&gt;0,'Data Entry'!F227,0))</f>
        <v/>
      </c>
      <c r="G227" s="230" t="str">
        <f>IF('Site Description'!$I$34="","", IF('Data Entry'!G227&gt;0,'Data Entry'!G227,0))</f>
        <v/>
      </c>
      <c r="H227" s="230" t="str">
        <f>IF('Site Description'!$I$34="","", IF('Data Entry'!H227&gt;0,'Data Entry'!H227,0))</f>
        <v/>
      </c>
      <c r="I227" s="230" t="str">
        <f>IF('Site Description'!$I$34="","", IF('Data Entry'!I227&gt;0,'Data Entry'!I227,0))</f>
        <v/>
      </c>
      <c r="J227" s="231" t="str">
        <f>IF('Site Description'!$I$34="","", IF('Data Entry'!J227&gt;0,'Data Entry'!J227,0))</f>
        <v/>
      </c>
      <c r="K227" s="232" t="str">
        <f>IF('Site Description'!$I$34="","", IF('Data Entry'!K227&gt;0,'Data Entry'!K227,0))</f>
        <v/>
      </c>
      <c r="L227" s="275" t="e">
        <f>SUM(B227:K227)/('Site Description'!$I$34/10000)</f>
        <v>#VALUE!</v>
      </c>
      <c r="M227" s="174"/>
    </row>
    <row r="228" spans="1:25" x14ac:dyDescent="0.2">
      <c r="A228" s="146" t="s">
        <v>28</v>
      </c>
      <c r="B228" s="221" t="str">
        <f>IF('Site Description'!$I$34="","", IF('Data Entry'!B228&gt;0,'Data Entry'!B228,0))</f>
        <v/>
      </c>
      <c r="C228" s="218" t="str">
        <f>IF('Site Description'!$I$34="","", IF('Data Entry'!C228&gt;0,'Data Entry'!C228,0))</f>
        <v/>
      </c>
      <c r="D228" s="218" t="str">
        <f>IF('Site Description'!$I$34="","", IF('Data Entry'!D228&gt;0,'Data Entry'!D228,0))</f>
        <v/>
      </c>
      <c r="E228" s="218" t="str">
        <f>IF('Site Description'!$I$34="","", IF('Data Entry'!E228&gt;0,'Data Entry'!E228,0))</f>
        <v/>
      </c>
      <c r="F228" s="222" t="str">
        <f>IF('Site Description'!$I$34="","", IF('Data Entry'!F228&gt;0,'Data Entry'!F228,0))</f>
        <v/>
      </c>
      <c r="G228" s="230" t="str">
        <f>IF('Site Description'!$I$34="","", IF('Data Entry'!G228&gt;0,'Data Entry'!G228,0))</f>
        <v/>
      </c>
      <c r="H228" s="230" t="str">
        <f>IF('Site Description'!$I$34="","", IF('Data Entry'!H228&gt;0,'Data Entry'!H228,0))</f>
        <v/>
      </c>
      <c r="I228" s="230" t="str">
        <f>IF('Site Description'!$I$34="","", IF('Data Entry'!I228&gt;0,'Data Entry'!I228,0))</f>
        <v/>
      </c>
      <c r="J228" s="231" t="str">
        <f>IF('Site Description'!$I$34="","", IF('Data Entry'!J228&gt;0,'Data Entry'!J228,0))</f>
        <v/>
      </c>
      <c r="K228" s="232" t="str">
        <f>IF('Site Description'!$I$34="","", IF('Data Entry'!K228&gt;0,'Data Entry'!K228,0))</f>
        <v/>
      </c>
      <c r="L228" s="275" t="e">
        <f>SUM(B228:K228)/('Site Description'!$I$34/10000)</f>
        <v>#VALUE!</v>
      </c>
    </row>
    <row r="229" spans="1:25" x14ac:dyDescent="0.2">
      <c r="A229" s="146" t="s">
        <v>29</v>
      </c>
      <c r="B229" s="221" t="str">
        <f>IF('Site Description'!$I$34="","", IF('Data Entry'!B229&gt;0,'Data Entry'!B229,0))</f>
        <v/>
      </c>
      <c r="C229" s="218" t="str">
        <f>IF('Site Description'!$I$34="","", IF('Data Entry'!C229&gt;0,'Data Entry'!C229,0))</f>
        <v/>
      </c>
      <c r="D229" s="218" t="str">
        <f>IF('Site Description'!$I$34="","", IF('Data Entry'!D229&gt;0,'Data Entry'!D229,0))</f>
        <v/>
      </c>
      <c r="E229" s="218" t="str">
        <f>IF('Site Description'!$I$34="","", IF('Data Entry'!E229&gt;0,'Data Entry'!E229,0))</f>
        <v/>
      </c>
      <c r="F229" s="219" t="str">
        <f>IF('Site Description'!$I$34="","", IF('Data Entry'!F229&gt;0,'Data Entry'!F229,0))</f>
        <v/>
      </c>
      <c r="G229" s="230" t="str">
        <f>IF('Site Description'!$I$34="","", IF('Data Entry'!G229&gt;0,'Data Entry'!G229,0))</f>
        <v/>
      </c>
      <c r="H229" s="230" t="str">
        <f>IF('Site Description'!$I$34="","", IF('Data Entry'!H229&gt;0,'Data Entry'!H229,0))</f>
        <v/>
      </c>
      <c r="I229" s="230" t="str">
        <f>IF('Site Description'!$I$34="","", IF('Data Entry'!I229&gt;0,'Data Entry'!I229,0))</f>
        <v/>
      </c>
      <c r="J229" s="230" t="str">
        <f>IF('Site Description'!$I$34="","", IF('Data Entry'!J229&gt;0,'Data Entry'!J229,0))</f>
        <v/>
      </c>
      <c r="K229" s="233" t="str">
        <f>IF('Site Description'!$I$34="","", IF('Data Entry'!K229&gt;0,'Data Entry'!K229,0))</f>
        <v/>
      </c>
      <c r="L229" s="275" t="e">
        <f>SUM(B229:K229)/('Site Description'!$I$34/10000)</f>
        <v>#VALUE!</v>
      </c>
      <c r="M229" s="169"/>
    </row>
    <row r="230" spans="1:25" x14ac:dyDescent="0.2">
      <c r="A230" s="146" t="s">
        <v>26</v>
      </c>
      <c r="B230" s="221" t="str">
        <f>IF('Site Description'!$I$34="","", IF('Data Entry'!B230&gt;0,'Data Entry'!B230,0))</f>
        <v/>
      </c>
      <c r="C230" s="218" t="str">
        <f>IF('Site Description'!$I$34="","", IF('Data Entry'!C230&gt;0,'Data Entry'!C230,0))</f>
        <v/>
      </c>
      <c r="D230" s="218" t="str">
        <f>IF('Site Description'!$I$34="","", IF('Data Entry'!D230&gt;0,'Data Entry'!D230,0))</f>
        <v/>
      </c>
      <c r="E230" s="218" t="str">
        <f>IF('Site Description'!$I$34="","", IF('Data Entry'!E230&gt;0,'Data Entry'!E230,0))</f>
        <v/>
      </c>
      <c r="F230" s="222" t="str">
        <f>IF('Site Description'!$I$34="","", IF('Data Entry'!F230&gt;0,'Data Entry'!F230,0))</f>
        <v/>
      </c>
      <c r="G230" s="230" t="str">
        <f>IF('Site Description'!$I$34="","", IF('Data Entry'!G230&gt;0,'Data Entry'!G230,0))</f>
        <v/>
      </c>
      <c r="H230" s="230" t="str">
        <f>IF('Site Description'!$I$34="","", IF('Data Entry'!H230&gt;0,'Data Entry'!H230,0))</f>
        <v/>
      </c>
      <c r="I230" s="230" t="str">
        <f>IF('Site Description'!$I$34="","", IF('Data Entry'!I230&gt;0,'Data Entry'!I230,0))</f>
        <v/>
      </c>
      <c r="J230" s="231" t="str">
        <f>IF('Site Description'!$I$34="","", IF('Data Entry'!J230&gt;0,'Data Entry'!J230,0))</f>
        <v/>
      </c>
      <c r="K230" s="232" t="str">
        <f>IF('Site Description'!$I$34="","", IF('Data Entry'!K230&gt;0,'Data Entry'!K230,0))</f>
        <v/>
      </c>
      <c r="L230" s="275" t="e">
        <f>SUM(B230:K230)/('Site Description'!$I$34/10000)</f>
        <v>#VALUE!</v>
      </c>
      <c r="M230" s="174"/>
    </row>
    <row r="231" spans="1:25" x14ac:dyDescent="0.2">
      <c r="A231" s="198"/>
      <c r="B231" s="226"/>
      <c r="C231" s="227"/>
      <c r="D231" s="227"/>
      <c r="E231" s="227"/>
      <c r="F231" s="228"/>
      <c r="G231" s="234"/>
      <c r="H231" s="234"/>
      <c r="I231" s="234"/>
      <c r="J231" s="234"/>
      <c r="K231" s="235"/>
      <c r="L231" s="275"/>
      <c r="M231" s="174"/>
      <c r="N231" s="209"/>
      <c r="O231" s="174"/>
      <c r="P231" s="174"/>
      <c r="Q231" s="174"/>
      <c r="R231" s="174"/>
      <c r="S231" s="174"/>
      <c r="T231" s="174"/>
      <c r="U231" s="174"/>
      <c r="V231" s="174"/>
      <c r="W231" s="174"/>
      <c r="X231" s="174"/>
      <c r="Y231" s="174"/>
    </row>
    <row r="232" spans="1:25" x14ac:dyDescent="0.2">
      <c r="A232" s="146" t="s">
        <v>45</v>
      </c>
      <c r="B232" s="221" t="str">
        <f>IF('Site Description'!$I$34="","", IF('Data Entry'!B232&gt;0,'Data Entry'!B232,0))</f>
        <v/>
      </c>
      <c r="C232" s="230" t="str">
        <f>IF('Site Description'!$I$34="","", IF('Data Entry'!C232&gt;0,'Data Entry'!C232,0))</f>
        <v/>
      </c>
      <c r="D232" s="230" t="str">
        <f>IF('Site Description'!$I$34="","", IF('Data Entry'!D232&gt;0,'Data Entry'!D232,0))</f>
        <v/>
      </c>
      <c r="E232" s="230" t="str">
        <f>IF('Site Description'!$I$34="","", IF('Data Entry'!E232&gt;0,'Data Entry'!E232,0))</f>
        <v/>
      </c>
      <c r="F232" s="237" t="str">
        <f>IF('Site Description'!$I$34="","", IF('Data Entry'!F232&gt;0,'Data Entry'!F232,0))</f>
        <v/>
      </c>
      <c r="G232" s="230" t="str">
        <f>IF('Site Description'!$I$34="","", IF('Data Entry'!G232&gt;0,'Data Entry'!G232,0))</f>
        <v/>
      </c>
      <c r="H232" s="230" t="str">
        <f>IF('Site Description'!$I$34="","", IF('Data Entry'!H232&gt;0,'Data Entry'!H232,0))</f>
        <v/>
      </c>
      <c r="I232" s="230" t="str">
        <f>IF('Site Description'!$I$34="","", IF('Data Entry'!I232&gt;0,'Data Entry'!I232,0))</f>
        <v/>
      </c>
      <c r="J232" s="230" t="str">
        <f>IF('Site Description'!$I$34="","", IF('Data Entry'!J232&gt;0,'Data Entry'!J232,0))</f>
        <v/>
      </c>
      <c r="K232" s="232" t="str">
        <f>IF('Site Description'!$I$34="","", IF('Data Entry'!K232&gt;0,'Data Entry'!K232,0))</f>
        <v/>
      </c>
      <c r="L232" s="275" t="e">
        <f>SUM(B232:K232)/('Site Description'!$I$34/10000)</f>
        <v>#VALUE!</v>
      </c>
    </row>
    <row r="233" spans="1:25" x14ac:dyDescent="0.2">
      <c r="A233" s="146" t="s">
        <v>46</v>
      </c>
      <c r="B233" s="221" t="str">
        <f>IF('Site Description'!$I$34="","", IF('Data Entry'!B233&gt;0,'Data Entry'!B233,0))</f>
        <v/>
      </c>
      <c r="C233" s="230" t="str">
        <f>IF('Site Description'!$I$34="","", IF('Data Entry'!C233&gt;0,'Data Entry'!C233,0))</f>
        <v/>
      </c>
      <c r="D233" s="230" t="str">
        <f>IF('Site Description'!$I$34="","", IF('Data Entry'!D233&gt;0,'Data Entry'!D233,0))</f>
        <v/>
      </c>
      <c r="E233" s="230" t="str">
        <f>IF('Site Description'!$I$34="","", IF('Data Entry'!E233&gt;0,'Data Entry'!E233,0))</f>
        <v/>
      </c>
      <c r="F233" s="237" t="str">
        <f>IF('Site Description'!$I$34="","", IF('Data Entry'!F233&gt;0,'Data Entry'!F233,0))</f>
        <v/>
      </c>
      <c r="G233" s="230" t="str">
        <f>IF('Site Description'!$I$34="","", IF('Data Entry'!G233&gt;0,'Data Entry'!G233,0))</f>
        <v/>
      </c>
      <c r="H233" s="230" t="str">
        <f>IF('Site Description'!$I$34="","", IF('Data Entry'!H233&gt;0,'Data Entry'!H233,0))</f>
        <v/>
      </c>
      <c r="I233" s="230" t="str">
        <f>IF('Site Description'!$I$34="","", IF('Data Entry'!I233&gt;0,'Data Entry'!I233,0))</f>
        <v/>
      </c>
      <c r="J233" s="230" t="str">
        <f>IF('Site Description'!$I$34="","", IF('Data Entry'!J233&gt;0,'Data Entry'!J233,0))</f>
        <v/>
      </c>
      <c r="K233" s="233" t="str">
        <f>IF('Site Description'!$I$34="","", IF('Data Entry'!K233&gt;0,'Data Entry'!K233,0))</f>
        <v/>
      </c>
      <c r="L233" s="275" t="e">
        <f>SUM(B233:K233)/('Site Description'!$I$34/10000)</f>
        <v>#VALUE!</v>
      </c>
      <c r="N233" s="208"/>
      <c r="O233" s="169"/>
      <c r="P233" s="169"/>
      <c r="Q233" s="169"/>
      <c r="R233" s="169"/>
      <c r="S233" s="169"/>
      <c r="T233" s="169"/>
      <c r="U233" s="169"/>
      <c r="V233" s="169"/>
      <c r="W233" s="169"/>
      <c r="X233" s="169"/>
      <c r="Y233" s="169"/>
    </row>
    <row r="234" spans="1:25" x14ac:dyDescent="0.2">
      <c r="A234" s="146" t="s">
        <v>47</v>
      </c>
      <c r="B234" s="221" t="str">
        <f>IF('Site Description'!$I$34="","", IF('Data Entry'!B234&gt;0,'Data Entry'!B234,0))</f>
        <v/>
      </c>
      <c r="C234" s="230" t="str">
        <f>IF('Site Description'!$I$34="","", IF('Data Entry'!C234&gt;0,'Data Entry'!C234,0))</f>
        <v/>
      </c>
      <c r="D234" s="230" t="str">
        <f>IF('Site Description'!$I$34="","", IF('Data Entry'!D234&gt;0,'Data Entry'!D234,0))</f>
        <v/>
      </c>
      <c r="E234" s="230" t="str">
        <f>IF('Site Description'!$I$34="","", IF('Data Entry'!E234&gt;0,'Data Entry'!E234,0))</f>
        <v/>
      </c>
      <c r="F234" s="236" t="str">
        <f>IF('Site Description'!$I$34="","", IF('Data Entry'!F234&gt;0,'Data Entry'!F234,0))</f>
        <v/>
      </c>
      <c r="G234" s="230" t="str">
        <f>IF('Site Description'!$I$34="","", IF('Data Entry'!G234&gt;0,'Data Entry'!G234,0))</f>
        <v/>
      </c>
      <c r="H234" s="230" t="str">
        <f>IF('Site Description'!$I$34="","", IF('Data Entry'!H234&gt;0,'Data Entry'!H234,0))</f>
        <v/>
      </c>
      <c r="I234" s="230" t="str">
        <f>IF('Site Description'!$I$34="","", IF('Data Entry'!I234&gt;0,'Data Entry'!I234,0))</f>
        <v/>
      </c>
      <c r="J234" s="231" t="str">
        <f>IF('Site Description'!$I$34="","", IF('Data Entry'!J234&gt;0,'Data Entry'!J234,0))</f>
        <v/>
      </c>
      <c r="K234" s="232" t="str">
        <f>IF('Site Description'!$I$34="","", IF('Data Entry'!K234&gt;0,'Data Entry'!K234,0))</f>
        <v/>
      </c>
      <c r="L234" s="275" t="e">
        <f>SUM(B234:K234)/('Site Description'!$I$34/10000)</f>
        <v>#VALUE!</v>
      </c>
      <c r="N234" s="209"/>
      <c r="O234" s="174"/>
      <c r="P234" s="174"/>
      <c r="Q234" s="174"/>
      <c r="R234" s="174"/>
      <c r="S234" s="174"/>
      <c r="T234" s="174"/>
      <c r="U234" s="174"/>
      <c r="V234" s="174"/>
      <c r="W234" s="174"/>
      <c r="X234" s="174"/>
      <c r="Y234" s="174"/>
    </row>
    <row r="235" spans="1:25" x14ac:dyDescent="0.2">
      <c r="A235" s="146" t="s">
        <v>48</v>
      </c>
      <c r="B235" s="221" t="str">
        <f>IF('Site Description'!$I$34="","", IF('Data Entry'!B235&gt;0,'Data Entry'!B235,0))</f>
        <v/>
      </c>
      <c r="C235" s="230" t="str">
        <f>IF('Site Description'!$I$34="","", IF('Data Entry'!C235&gt;0,'Data Entry'!C235,0))</f>
        <v/>
      </c>
      <c r="D235" s="230" t="str">
        <f>IF('Site Description'!$I$34="","", IF('Data Entry'!D235&gt;0,'Data Entry'!D235,0))</f>
        <v/>
      </c>
      <c r="E235" s="230" t="str">
        <f>IF('Site Description'!$I$34="","", IF('Data Entry'!E235&gt;0,'Data Entry'!E235,0))</f>
        <v/>
      </c>
      <c r="F235" s="236" t="str">
        <f>IF('Site Description'!$I$34="","", IF('Data Entry'!F235&gt;0,'Data Entry'!F235,0))</f>
        <v/>
      </c>
      <c r="G235" s="230" t="str">
        <f>IF('Site Description'!$I$34="","", IF('Data Entry'!G235&gt;0,'Data Entry'!G235,0))</f>
        <v/>
      </c>
      <c r="H235" s="230" t="str">
        <f>IF('Site Description'!$I$34="","", IF('Data Entry'!H235&gt;0,'Data Entry'!H235,0))</f>
        <v/>
      </c>
      <c r="I235" s="230" t="str">
        <f>IF('Site Description'!$I$34="","", IF('Data Entry'!I235&gt;0,'Data Entry'!I235,0))</f>
        <v/>
      </c>
      <c r="J235" s="231" t="str">
        <f>IF('Site Description'!$I$34="","", IF('Data Entry'!J235&gt;0,'Data Entry'!J235,0))</f>
        <v/>
      </c>
      <c r="K235" s="232" t="str">
        <f>IF('Site Description'!$I$34="","", IF('Data Entry'!K235&gt;0,'Data Entry'!K235,0))</f>
        <v/>
      </c>
      <c r="L235" s="275" t="e">
        <f>SUM(B235:K235)/('Site Description'!$I$34/10000)</f>
        <v>#VALUE!</v>
      </c>
      <c r="N235" s="209"/>
      <c r="O235" s="174"/>
      <c r="P235" s="174"/>
      <c r="Q235" s="174"/>
      <c r="R235" s="174"/>
      <c r="S235" s="174"/>
      <c r="T235" s="174"/>
      <c r="U235" s="174"/>
      <c r="V235" s="174"/>
      <c r="W235" s="174"/>
      <c r="X235" s="174"/>
      <c r="Y235" s="174"/>
    </row>
    <row r="236" spans="1:25" x14ac:dyDescent="0.2">
      <c r="A236" s="146" t="s">
        <v>32</v>
      </c>
      <c r="B236" s="221" t="str">
        <f>IF('Site Description'!$I$34="","", IF('Data Entry'!B236&gt;0,'Data Entry'!B236,0))</f>
        <v/>
      </c>
      <c r="C236" s="230" t="str">
        <f>IF('Site Description'!$I$34="","", IF('Data Entry'!C236&gt;0,'Data Entry'!C236,0))</f>
        <v/>
      </c>
      <c r="D236" s="230" t="str">
        <f>IF('Site Description'!$I$34="","", IF('Data Entry'!D236&gt;0,'Data Entry'!D236,0))</f>
        <v/>
      </c>
      <c r="E236" s="230" t="str">
        <f>IF('Site Description'!$I$34="","", IF('Data Entry'!E236&gt;0,'Data Entry'!E236,0))</f>
        <v/>
      </c>
      <c r="F236" s="237" t="str">
        <f>IF('Site Description'!$I$34="","", IF('Data Entry'!F236&gt;0,'Data Entry'!F236,0))</f>
        <v/>
      </c>
      <c r="G236" s="230" t="str">
        <f>IF('Site Description'!$I$34="","", IF('Data Entry'!G236&gt;0,'Data Entry'!G236,0))</f>
        <v/>
      </c>
      <c r="H236" s="230" t="str">
        <f>IF('Site Description'!$I$34="","", IF('Data Entry'!H236&gt;0,'Data Entry'!H236,0))</f>
        <v/>
      </c>
      <c r="I236" s="230" t="str">
        <f>IF('Site Description'!$I$34="","", IF('Data Entry'!I236&gt;0,'Data Entry'!I236,0))</f>
        <v/>
      </c>
      <c r="J236" s="230" t="str">
        <f>IF('Site Description'!$I$34="","", IF('Data Entry'!J236&gt;0,'Data Entry'!J236,0))</f>
        <v/>
      </c>
      <c r="K236" s="233" t="str">
        <f>IF('Site Description'!$I$34="","", IF('Data Entry'!K236&gt;0,'Data Entry'!K236,0))</f>
        <v/>
      </c>
      <c r="L236" s="275" t="e">
        <f>SUM(B236:K236)/('Site Description'!$I$34/10000)</f>
        <v>#VALUE!</v>
      </c>
    </row>
    <row r="237" spans="1:25" x14ac:dyDescent="0.2">
      <c r="A237" s="146" t="s">
        <v>49</v>
      </c>
      <c r="B237" s="221" t="str">
        <f>IF('Site Description'!$I$34="","", IF('Data Entry'!B237&gt;0,'Data Entry'!B237,0))</f>
        <v/>
      </c>
      <c r="C237" s="230" t="str">
        <f>IF('Site Description'!$I$34="","", IF('Data Entry'!C237&gt;0,'Data Entry'!C237,0))</f>
        <v/>
      </c>
      <c r="D237" s="230" t="str">
        <f>IF('Site Description'!$I$34="","", IF('Data Entry'!D237&gt;0,'Data Entry'!D237,0))</f>
        <v/>
      </c>
      <c r="E237" s="230" t="str">
        <f>IF('Site Description'!$I$34="","", IF('Data Entry'!E237&gt;0,'Data Entry'!E237,0))</f>
        <v/>
      </c>
      <c r="F237" s="237" t="str">
        <f>IF('Site Description'!$I$34="","", IF('Data Entry'!F237&gt;0,'Data Entry'!F237,0))</f>
        <v/>
      </c>
      <c r="G237" s="230" t="str">
        <f>IF('Site Description'!$I$34="","", IF('Data Entry'!G237&gt;0,'Data Entry'!G237,0))</f>
        <v/>
      </c>
      <c r="H237" s="230" t="str">
        <f>IF('Site Description'!$I$34="","", IF('Data Entry'!H237&gt;0,'Data Entry'!H237,0))</f>
        <v/>
      </c>
      <c r="I237" s="230" t="str">
        <f>IF('Site Description'!$I$34="","", IF('Data Entry'!I237&gt;0,'Data Entry'!I237,0))</f>
        <v/>
      </c>
      <c r="J237" s="230" t="str">
        <f>IF('Site Description'!$I$34="","", IF('Data Entry'!J237&gt;0,'Data Entry'!J237,0))</f>
        <v/>
      </c>
      <c r="K237" s="233" t="str">
        <f>IF('Site Description'!$I$34="","", IF('Data Entry'!K237&gt;0,'Data Entry'!K237,0))</f>
        <v/>
      </c>
      <c r="L237" s="275" t="e">
        <f>SUM(B237:K237)/('Site Description'!$I$34/10000)</f>
        <v>#VALUE!</v>
      </c>
    </row>
    <row r="238" spans="1:25" x14ac:dyDescent="0.2">
      <c r="A238" s="146" t="s">
        <v>76</v>
      </c>
      <c r="B238" s="221" t="str">
        <f>IF('Site Description'!$I$34="","", IF('Data Entry'!B238&gt;0,'Data Entry'!B238,0))</f>
        <v/>
      </c>
      <c r="C238" s="230" t="str">
        <f>IF('Site Description'!$I$34="","", IF('Data Entry'!C238&gt;0,'Data Entry'!C238,0))</f>
        <v/>
      </c>
      <c r="D238" s="230" t="str">
        <f>IF('Site Description'!$I$34="","", IF('Data Entry'!D238&gt;0,'Data Entry'!D238,0))</f>
        <v/>
      </c>
      <c r="E238" s="230" t="str">
        <f>IF('Site Description'!$I$34="","", IF('Data Entry'!E238&gt;0,'Data Entry'!E238,0))</f>
        <v/>
      </c>
      <c r="F238" s="236" t="str">
        <f>IF('Site Description'!$I$34="","", IF('Data Entry'!F238&gt;0,'Data Entry'!F238,0))</f>
        <v/>
      </c>
      <c r="G238" s="230" t="str">
        <f>IF('Site Description'!$I$34="","", IF('Data Entry'!G238&gt;0,'Data Entry'!G238,0))</f>
        <v/>
      </c>
      <c r="H238" s="230" t="str">
        <f>IF('Site Description'!$I$34="","", IF('Data Entry'!H238&gt;0,'Data Entry'!H238,0))</f>
        <v/>
      </c>
      <c r="I238" s="230" t="str">
        <f>IF('Site Description'!$I$34="","", IF('Data Entry'!I238&gt;0,'Data Entry'!I238,0))</f>
        <v/>
      </c>
      <c r="J238" s="231" t="str">
        <f>IF('Site Description'!$I$34="","", IF('Data Entry'!J238&gt;0,'Data Entry'!J238,0))</f>
        <v/>
      </c>
      <c r="K238" s="232" t="str">
        <f>IF('Site Description'!$I$34="","", IF('Data Entry'!K238&gt;0,'Data Entry'!K238,0))</f>
        <v/>
      </c>
      <c r="L238" s="275" t="e">
        <f>SUM(B238:K238)/('Site Description'!$I$34/10000)</f>
        <v>#VALUE!</v>
      </c>
    </row>
    <row r="239" spans="1:25" x14ac:dyDescent="0.2">
      <c r="A239" s="146" t="s">
        <v>33</v>
      </c>
      <c r="B239" s="221" t="str">
        <f>IF('Site Description'!$I$34="","", IF('Data Entry'!B239&gt;0,'Data Entry'!B239,0))</f>
        <v/>
      </c>
      <c r="C239" s="230" t="str">
        <f>IF('Site Description'!$I$34="","", IF('Data Entry'!C239&gt;0,'Data Entry'!C239,0))</f>
        <v/>
      </c>
      <c r="D239" s="230" t="str">
        <f>IF('Site Description'!$I$34="","", IF('Data Entry'!D239&gt;0,'Data Entry'!D239,0))</f>
        <v/>
      </c>
      <c r="E239" s="230" t="str">
        <f>IF('Site Description'!$I$34="","", IF('Data Entry'!E239&gt;0,'Data Entry'!E239,0))</f>
        <v/>
      </c>
      <c r="F239" s="236" t="str">
        <f>IF('Site Description'!$I$34="","", IF('Data Entry'!F239&gt;0,'Data Entry'!F239,0))</f>
        <v/>
      </c>
      <c r="G239" s="230" t="str">
        <f>IF('Site Description'!$I$34="","", IF('Data Entry'!G239&gt;0,'Data Entry'!G239,0))</f>
        <v/>
      </c>
      <c r="H239" s="230" t="str">
        <f>IF('Site Description'!$I$34="","", IF('Data Entry'!H239&gt;0,'Data Entry'!H239,0))</f>
        <v/>
      </c>
      <c r="I239" s="230" t="str">
        <f>IF('Site Description'!$I$34="","", IF('Data Entry'!I239&gt;0,'Data Entry'!I239,0))</f>
        <v/>
      </c>
      <c r="J239" s="231" t="str">
        <f>IF('Site Description'!$I$34="","", IF('Data Entry'!J239&gt;0,'Data Entry'!J239,0))</f>
        <v/>
      </c>
      <c r="K239" s="232" t="str">
        <f>IF('Site Description'!$I$34="","", IF('Data Entry'!K239&gt;0,'Data Entry'!K239,0))</f>
        <v/>
      </c>
      <c r="L239" s="275" t="e">
        <f>SUM(B239:K239)/('Site Description'!$I$34/10000)</f>
        <v>#VALUE!</v>
      </c>
    </row>
    <row r="240" spans="1:25" x14ac:dyDescent="0.2">
      <c r="A240" s="146" t="s">
        <v>111</v>
      </c>
      <c r="B240" s="221" t="str">
        <f>IF('Site Description'!$I$34="","", IF('Data Entry'!B240&gt;0,'Data Entry'!B240,0))</f>
        <v/>
      </c>
      <c r="C240" s="230" t="str">
        <f>IF('Site Description'!$I$34="","", IF('Data Entry'!C240&gt;0,'Data Entry'!C240,0))</f>
        <v/>
      </c>
      <c r="D240" s="230" t="str">
        <f>IF('Site Description'!$I$34="","", IF('Data Entry'!D240&gt;0,'Data Entry'!D240,0))</f>
        <v/>
      </c>
      <c r="E240" s="230" t="str">
        <f>IF('Site Description'!$I$34="","", IF('Data Entry'!E240&gt;0,'Data Entry'!E240,0))</f>
        <v/>
      </c>
      <c r="F240" s="237" t="str">
        <f>IF('Site Description'!$I$34="","", IF('Data Entry'!F240&gt;0,'Data Entry'!F240,0))</f>
        <v/>
      </c>
      <c r="G240" s="230" t="str">
        <f>IF('Site Description'!$I$34="","", IF('Data Entry'!G240&gt;0,'Data Entry'!G240,0))</f>
        <v/>
      </c>
      <c r="H240" s="230" t="str">
        <f>IF('Site Description'!$I$34="","", IF('Data Entry'!H240&gt;0,'Data Entry'!H240,0))</f>
        <v/>
      </c>
      <c r="I240" s="230" t="str">
        <f>IF('Site Description'!$I$34="","", IF('Data Entry'!I240&gt;0,'Data Entry'!I240,0))</f>
        <v/>
      </c>
      <c r="J240" s="230" t="str">
        <f>IF('Site Description'!$I$34="","", IF('Data Entry'!J240&gt;0,'Data Entry'!J240,0))</f>
        <v/>
      </c>
      <c r="K240" s="233" t="str">
        <f>IF('Site Description'!$I$34="","", IF('Data Entry'!K240&gt;0,'Data Entry'!K240,0))</f>
        <v/>
      </c>
      <c r="L240" s="275" t="e">
        <f>SUM(B240:K240)/('Site Description'!$I$34/10000)</f>
        <v>#VALUE!</v>
      </c>
    </row>
    <row r="241" spans="1:13" x14ac:dyDescent="0.2">
      <c r="A241" s="146" t="s">
        <v>50</v>
      </c>
      <c r="B241" s="221" t="str">
        <f>IF('Site Description'!$I$34="","", IF('Data Entry'!B241&gt;0,'Data Entry'!B241,0))</f>
        <v/>
      </c>
      <c r="C241" s="230" t="str">
        <f>IF('Site Description'!$I$34="","", IF('Data Entry'!C241&gt;0,'Data Entry'!C241,0))</f>
        <v/>
      </c>
      <c r="D241" s="230" t="str">
        <f>IF('Site Description'!$I$34="","", IF('Data Entry'!D241&gt;0,'Data Entry'!D241,0))</f>
        <v/>
      </c>
      <c r="E241" s="231" t="str">
        <f>IF('Site Description'!$I$34="","", IF('Data Entry'!E241&gt;0,'Data Entry'!E241,0))</f>
        <v/>
      </c>
      <c r="F241" s="236" t="str">
        <f>IF('Site Description'!$I$34="","", IF('Data Entry'!F241&gt;0,'Data Entry'!F241,0))</f>
        <v/>
      </c>
      <c r="G241" s="230" t="str">
        <f>IF('Site Description'!$I$34="","", IF('Data Entry'!G241&gt;0,'Data Entry'!G241,0))</f>
        <v/>
      </c>
      <c r="H241" s="230" t="str">
        <f>IF('Site Description'!$I$34="","", IF('Data Entry'!H241&gt;0,'Data Entry'!H241,0))</f>
        <v/>
      </c>
      <c r="I241" s="231" t="str">
        <f>IF('Site Description'!$I$34="","", IF('Data Entry'!I241&gt;0,'Data Entry'!I241,0))</f>
        <v/>
      </c>
      <c r="J241" s="231" t="str">
        <f>IF('Site Description'!$I$34="","", IF('Data Entry'!J241&gt;0,'Data Entry'!J241,0))</f>
        <v/>
      </c>
      <c r="K241" s="232" t="str">
        <f>IF('Site Description'!$I$34="","", IF('Data Entry'!K241&gt;0,'Data Entry'!K241,0))</f>
        <v/>
      </c>
      <c r="L241" s="275" t="e">
        <f>SUM(B241:K241)/('Site Description'!$I$34/10000)</f>
        <v>#VALUE!</v>
      </c>
    </row>
    <row r="242" spans="1:13" x14ac:dyDescent="0.2">
      <c r="A242" s="146" t="s">
        <v>31</v>
      </c>
      <c r="B242" s="221" t="str">
        <f>IF('Site Description'!$I$34="","", IF('Data Entry'!B242&gt;0,'Data Entry'!B242,0))</f>
        <v/>
      </c>
      <c r="C242" s="230" t="str">
        <f>IF('Site Description'!$I$34="","", IF('Data Entry'!C242&gt;0,'Data Entry'!C242,0))</f>
        <v/>
      </c>
      <c r="D242" s="230" t="str">
        <f>IF('Site Description'!$I$34="","", IF('Data Entry'!D242&gt;0,'Data Entry'!D242,0))</f>
        <v/>
      </c>
      <c r="E242" s="230" t="str">
        <f>IF('Site Description'!$I$34="","", IF('Data Entry'!E242&gt;0,'Data Entry'!E242,0))</f>
        <v/>
      </c>
      <c r="F242" s="237" t="str">
        <f>IF('Site Description'!$I$34="","", IF('Data Entry'!F242&gt;0,'Data Entry'!F242,0))</f>
        <v/>
      </c>
      <c r="G242" s="230" t="str">
        <f>IF('Site Description'!$I$34="","", IF('Data Entry'!G242&gt;0,'Data Entry'!G242,0))</f>
        <v/>
      </c>
      <c r="H242" s="230" t="str">
        <f>IF('Site Description'!$I$34="","", IF('Data Entry'!H242&gt;0,'Data Entry'!H242,0))</f>
        <v/>
      </c>
      <c r="I242" s="230" t="str">
        <f>IF('Site Description'!$I$34="","", IF('Data Entry'!I242&gt;0,'Data Entry'!I242,0))</f>
        <v/>
      </c>
      <c r="J242" s="230" t="str">
        <f>IF('Site Description'!$I$34="","", IF('Data Entry'!J242&gt;0,'Data Entry'!J242,0))</f>
        <v/>
      </c>
      <c r="K242" s="233" t="str">
        <f>IF('Site Description'!$I$34="","", IF('Data Entry'!K242&gt;0,'Data Entry'!K242,0))</f>
        <v/>
      </c>
      <c r="L242" s="275" t="e">
        <f>SUM(B242:K242)/('Site Description'!$I$34/10000)</f>
        <v>#VALUE!</v>
      </c>
    </row>
    <row r="243" spans="1:13" x14ac:dyDescent="0.2">
      <c r="A243" s="146" t="s">
        <v>106</v>
      </c>
      <c r="B243" s="221" t="str">
        <f>IF('Site Description'!$I$34="","", IF('Data Entry'!B243&gt;0,'Data Entry'!B243,0))</f>
        <v/>
      </c>
      <c r="C243" s="230" t="str">
        <f>IF('Site Description'!$I$34="","", IF('Data Entry'!C243&gt;0,'Data Entry'!C243,0))</f>
        <v/>
      </c>
      <c r="D243" s="230" t="str">
        <f>IF('Site Description'!$I$34="","", IF('Data Entry'!D243&gt;0,'Data Entry'!D243,0))</f>
        <v/>
      </c>
      <c r="E243" s="230" t="str">
        <f>IF('Site Description'!$I$34="","", IF('Data Entry'!E243&gt;0,'Data Entry'!E243,0))</f>
        <v/>
      </c>
      <c r="F243" s="236" t="str">
        <f>IF('Site Description'!$I$34="","", IF('Data Entry'!F243&gt;0,'Data Entry'!F243,0))</f>
        <v/>
      </c>
      <c r="G243" s="230" t="str">
        <f>IF('Site Description'!$I$34="","", IF('Data Entry'!G243&gt;0,'Data Entry'!G243,0))</f>
        <v/>
      </c>
      <c r="H243" s="230" t="str">
        <f>IF('Site Description'!$I$34="","", IF('Data Entry'!H243&gt;0,'Data Entry'!H243,0))</f>
        <v/>
      </c>
      <c r="I243" s="230" t="str">
        <f>IF('Site Description'!$I$34="","", IF('Data Entry'!I243&gt;0,'Data Entry'!I243,0))</f>
        <v/>
      </c>
      <c r="J243" s="231" t="str">
        <f>IF('Site Description'!$I$34="","", IF('Data Entry'!J243&gt;0,'Data Entry'!J243,0))</f>
        <v/>
      </c>
      <c r="K243" s="232" t="str">
        <f>IF('Site Description'!$I$34="","", IF('Data Entry'!K243&gt;0,'Data Entry'!K243,0))</f>
        <v/>
      </c>
      <c r="L243" s="275" t="e">
        <f>SUM(B243:K243)/('Site Description'!$I$34/10000)</f>
        <v>#VALUE!</v>
      </c>
    </row>
    <row r="244" spans="1:13" x14ac:dyDescent="0.2">
      <c r="A244" s="146" t="s">
        <v>51</v>
      </c>
      <c r="B244" s="221" t="str">
        <f>IF('Site Description'!$I$34="","", IF('Data Entry'!B244&gt;0,'Data Entry'!B244,0))</f>
        <v/>
      </c>
      <c r="C244" s="230" t="str">
        <f>IF('Site Description'!$I$34="","", IF('Data Entry'!C244&gt;0,'Data Entry'!C244,0))</f>
        <v/>
      </c>
      <c r="D244" s="230" t="str">
        <f>IF('Site Description'!$I$34="","", IF('Data Entry'!D244&gt;0,'Data Entry'!D244,0))</f>
        <v/>
      </c>
      <c r="E244" s="230" t="str">
        <f>IF('Site Description'!$I$34="","", IF('Data Entry'!E244&gt;0,'Data Entry'!E244,0))</f>
        <v/>
      </c>
      <c r="F244" s="236" t="str">
        <f>IF('Site Description'!$I$34="","", IF('Data Entry'!F244&gt;0,'Data Entry'!F244,0))</f>
        <v/>
      </c>
      <c r="G244" s="230" t="str">
        <f>IF('Site Description'!$I$34="","", IF('Data Entry'!G244&gt;0,'Data Entry'!G244,0))</f>
        <v/>
      </c>
      <c r="H244" s="230" t="str">
        <f>IF('Site Description'!$I$34="","", IF('Data Entry'!H244&gt;0,'Data Entry'!H244,0))</f>
        <v/>
      </c>
      <c r="I244" s="230" t="str">
        <f>IF('Site Description'!$I$34="","", IF('Data Entry'!I244&gt;0,'Data Entry'!I244,0))</f>
        <v/>
      </c>
      <c r="J244" s="231" t="str">
        <f>IF('Site Description'!$I$34="","", IF('Data Entry'!J244&gt;0,'Data Entry'!J244,0))</f>
        <v/>
      </c>
      <c r="K244" s="232" t="str">
        <f>IF('Site Description'!$I$34="","", IF('Data Entry'!K244&gt;0,'Data Entry'!K244,0))</f>
        <v/>
      </c>
      <c r="L244" s="275" t="e">
        <f>SUM(B244:K244)/('Site Description'!$I$34/10000)</f>
        <v>#VALUE!</v>
      </c>
    </row>
    <row r="245" spans="1:13" x14ac:dyDescent="0.2">
      <c r="A245" s="146" t="s">
        <v>52</v>
      </c>
      <c r="B245" s="221" t="str">
        <f>IF('Site Description'!$I$34="","", IF('Data Entry'!B245&gt;0,'Data Entry'!B245,0))</f>
        <v/>
      </c>
      <c r="C245" s="230" t="str">
        <f>IF('Site Description'!$I$34="","", IF('Data Entry'!C245&gt;0,'Data Entry'!C245,0))</f>
        <v/>
      </c>
      <c r="D245" s="230" t="str">
        <f>IF('Site Description'!$I$34="","", IF('Data Entry'!D245&gt;0,'Data Entry'!D245,0))</f>
        <v/>
      </c>
      <c r="E245" s="230" t="str">
        <f>IF('Site Description'!$I$34="","", IF('Data Entry'!E245&gt;0,'Data Entry'!E245,0))</f>
        <v/>
      </c>
      <c r="F245" s="236" t="str">
        <f>IF('Site Description'!$I$34="","", IF('Data Entry'!F245&gt;0,'Data Entry'!F245,0))</f>
        <v/>
      </c>
      <c r="G245" s="230" t="str">
        <f>IF('Site Description'!$I$34="","", IF('Data Entry'!G245&gt;0,'Data Entry'!G245,0))</f>
        <v/>
      </c>
      <c r="H245" s="230" t="str">
        <f>IF('Site Description'!$I$34="","", IF('Data Entry'!H245&gt;0,'Data Entry'!H245,0))</f>
        <v/>
      </c>
      <c r="I245" s="230" t="str">
        <f>IF('Site Description'!$I$34="","", IF('Data Entry'!I245&gt;0,'Data Entry'!I245,0))</f>
        <v/>
      </c>
      <c r="J245" s="231" t="str">
        <f>IF('Site Description'!$I$34="","", IF('Data Entry'!J245&gt;0,'Data Entry'!J245,0))</f>
        <v/>
      </c>
      <c r="K245" s="232" t="str">
        <f>IF('Site Description'!$I$34="","", IF('Data Entry'!K245&gt;0,'Data Entry'!K245,0))</f>
        <v/>
      </c>
      <c r="L245" s="275" t="e">
        <f>SUM(B245:K245)/('Site Description'!$I$34/10000)</f>
        <v>#VALUE!</v>
      </c>
    </row>
    <row r="246" spans="1:13" ht="16" thickBot="1" x14ac:dyDescent="0.25">
      <c r="A246" s="146" t="s">
        <v>53</v>
      </c>
      <c r="B246" s="238" t="str">
        <f>IF('Site Description'!$I$34="","", IF('Data Entry'!B246&gt;0,'Data Entry'!B246,0))</f>
        <v/>
      </c>
      <c r="C246" s="239" t="str">
        <f>IF('Site Description'!$I$34="","", IF('Data Entry'!C246&gt;0,'Data Entry'!C246,0))</f>
        <v/>
      </c>
      <c r="D246" s="239" t="str">
        <f>IF('Site Description'!$I$34="","", IF('Data Entry'!D246&gt;0,'Data Entry'!D246,0))</f>
        <v/>
      </c>
      <c r="E246" s="241" t="str">
        <f>IF('Site Description'!$I$34="","", IF('Data Entry'!E246&gt;0,'Data Entry'!E246,0))</f>
        <v/>
      </c>
      <c r="F246" s="240" t="str">
        <f>IF('Site Description'!$I$34="","", IF('Data Entry'!F246&gt;0,'Data Entry'!F246,0))</f>
        <v/>
      </c>
      <c r="G246" s="239" t="str">
        <f>IF('Site Description'!$I$34="","", IF('Data Entry'!G246&gt;0,'Data Entry'!G246,0))</f>
        <v/>
      </c>
      <c r="H246" s="239" t="str">
        <f>IF('Site Description'!$I$34="","", IF('Data Entry'!H246&gt;0,'Data Entry'!H246,0))</f>
        <v/>
      </c>
      <c r="I246" s="241" t="str">
        <f>IF('Site Description'!$I$34="","", IF('Data Entry'!I246&gt;0,'Data Entry'!I246,0))</f>
        <v/>
      </c>
      <c r="J246" s="241" t="str">
        <f>IF('Site Description'!$I$34="","", IF('Data Entry'!J246&gt;0,'Data Entry'!J246,0))</f>
        <v/>
      </c>
      <c r="K246" s="242" t="str">
        <f>IF('Site Description'!$I$34="","", IF('Data Entry'!K246&gt;0,'Data Entry'!K246,0))</f>
        <v/>
      </c>
      <c r="L246" s="275" t="e">
        <f>SUM(B246:K246)/('Site Description'!$I$34/10000)</f>
        <v>#VALUE!</v>
      </c>
    </row>
    <row r="247" spans="1:13" ht="16" thickBot="1" x14ac:dyDescent="0.25">
      <c r="A247" s="211" t="s">
        <v>123</v>
      </c>
      <c r="B247" s="276" t="str">
        <f>IFERROR(SUM(B221:B246)/('Site Description'!$I$34/10000),"")</f>
        <v/>
      </c>
      <c r="C247" s="277" t="str">
        <f>IFERROR(SUM(C221:C246)/('Site Description'!$I$34/10000),"")</f>
        <v/>
      </c>
      <c r="D247" s="276" t="str">
        <f>IFERROR(SUM(D221:D246)/('Site Description'!$I$34/10000),"")</f>
        <v/>
      </c>
      <c r="E247" s="276" t="str">
        <f>IFERROR(SUM(E221:E246)/('Site Description'!$I$34/10000),"")</f>
        <v/>
      </c>
      <c r="F247" s="278" t="str">
        <f>IFERROR(SUM(F221:F246)/('Site Description'!$I$34/10000),"")</f>
        <v/>
      </c>
      <c r="G247" s="276" t="str">
        <f>IFERROR(SUM(G221:G246)/('Site Description'!$I$34/10000),"")</f>
        <v/>
      </c>
      <c r="H247" s="276" t="str">
        <f>IFERROR(SUM(H221:H246)/('Site Description'!$I$34/10000),"")</f>
        <v/>
      </c>
      <c r="I247" s="276" t="str">
        <f>IFERROR(SUM(I221:I246)/('Site Description'!$I$34/10000),"")</f>
        <v/>
      </c>
      <c r="J247" s="276" t="str">
        <f>IFERROR(SUM(J221:J246)/('Site Description'!$I$34/10000),"")</f>
        <v/>
      </c>
      <c r="K247" s="279" t="str">
        <f>IFERROR(SUM(K221:K246)/('Site Description'!$I$34/10000),"")</f>
        <v/>
      </c>
      <c r="L247" s="280" t="str">
        <f>IF(SUM(B247:K247)&gt;0,SUM(B247:K247),"")</f>
        <v/>
      </c>
    </row>
    <row r="248" spans="1:13" ht="16" thickBot="1" x14ac:dyDescent="0.25"/>
    <row r="249" spans="1:13" ht="16" thickBot="1" x14ac:dyDescent="0.25">
      <c r="A249" s="448" t="s">
        <v>63</v>
      </c>
      <c r="B249" s="449"/>
      <c r="C249" s="450"/>
      <c r="D249" s="450"/>
      <c r="E249" s="450"/>
      <c r="F249" s="450"/>
      <c r="G249" s="450"/>
      <c r="H249" s="450"/>
      <c r="I249" s="450"/>
      <c r="J249" s="450"/>
      <c r="K249" s="451"/>
      <c r="L249" s="168"/>
    </row>
    <row r="250" spans="1:13" x14ac:dyDescent="0.2">
      <c r="A250" s="171"/>
      <c r="B250" s="172" t="s">
        <v>107</v>
      </c>
      <c r="C250" s="464" t="s">
        <v>23</v>
      </c>
      <c r="D250" s="465"/>
      <c r="E250" s="465"/>
      <c r="F250" s="466"/>
      <c r="G250" s="458" t="s">
        <v>24</v>
      </c>
      <c r="H250" s="459"/>
      <c r="I250" s="459"/>
      <c r="J250" s="459"/>
      <c r="K250" s="460"/>
      <c r="L250" s="173" t="s">
        <v>110</v>
      </c>
    </row>
    <row r="251" spans="1:13" x14ac:dyDescent="0.2">
      <c r="A251" s="177" t="s">
        <v>54</v>
      </c>
      <c r="B251" s="172" t="s">
        <v>108</v>
      </c>
      <c r="C251" s="172" t="s">
        <v>38</v>
      </c>
      <c r="D251" s="172" t="s">
        <v>39</v>
      </c>
      <c r="E251" s="172" t="s">
        <v>40</v>
      </c>
      <c r="F251" s="172" t="s">
        <v>41</v>
      </c>
      <c r="G251" s="172" t="s">
        <v>38</v>
      </c>
      <c r="H251" s="172" t="s">
        <v>39</v>
      </c>
      <c r="I251" s="172" t="s">
        <v>40</v>
      </c>
      <c r="J251" s="172" t="s">
        <v>41</v>
      </c>
      <c r="K251" s="178" t="s">
        <v>65</v>
      </c>
      <c r="L251" s="179" t="s">
        <v>124</v>
      </c>
    </row>
    <row r="252" spans="1:13" x14ac:dyDescent="0.2">
      <c r="A252" s="184" t="s">
        <v>42</v>
      </c>
      <c r="B252" s="217" t="str">
        <f>IF('Site Description'!$J$34="","", IF('Data Entry'!B252&gt;0,'Data Entry'!B252,0))</f>
        <v/>
      </c>
      <c r="C252" s="218" t="str">
        <f>IF('Site Description'!$J$34="","", IF('Data Entry'!C252&gt;0,'Data Entry'!C252,0))</f>
        <v/>
      </c>
      <c r="D252" s="218" t="str">
        <f>IF('Site Description'!$J$34="","", IF('Data Entry'!D252&gt;0,'Data Entry'!D252,0))</f>
        <v/>
      </c>
      <c r="E252" s="218" t="str">
        <f>IF('Site Description'!$J$34="","", IF('Data Entry'!E252&gt;0,'Data Entry'!E252,0))</f>
        <v/>
      </c>
      <c r="F252" s="219" t="str">
        <f>IF('Site Description'!$J$34="","", IF('Data Entry'!F252&gt;0,'Data Entry'!F252,0))</f>
        <v/>
      </c>
      <c r="G252" s="218" t="str">
        <f>IF('Site Description'!$J$34="","", IF('Data Entry'!G252&gt;0,'Data Entry'!G252,0))</f>
        <v/>
      </c>
      <c r="H252" s="218" t="str">
        <f>IF('Site Description'!$J$34="","", IF('Data Entry'!H252&gt;0,'Data Entry'!H252,0))</f>
        <v/>
      </c>
      <c r="I252" s="218" t="str">
        <f>IF('Site Description'!$J$34="","", IF('Data Entry'!I252&gt;0,'Data Entry'!I252,0))</f>
        <v/>
      </c>
      <c r="J252" s="218" t="str">
        <f>IF('Site Description'!$J$34="","", IF('Data Entry'!J252&gt;0,'Data Entry'!J252,0))</f>
        <v/>
      </c>
      <c r="K252" s="220" t="str">
        <f>IF('Site Description'!$J$34="","", IF('Data Entry'!K252&gt;0,'Data Entry'!K252,0))</f>
        <v/>
      </c>
      <c r="L252" s="275" t="e">
        <f>SUM(B252:K252)/('Site Description'!$J$34/10000)</f>
        <v>#VALUE!</v>
      </c>
    </row>
    <row r="253" spans="1:13" x14ac:dyDescent="0.2">
      <c r="A253" s="184" t="s">
        <v>105</v>
      </c>
      <c r="B253" s="221" t="str">
        <f>IF('Site Description'!$J$34="","", IF('Data Entry'!B253&gt;0,'Data Entry'!B253,0))</f>
        <v/>
      </c>
      <c r="C253" s="218" t="str">
        <f>IF('Site Description'!$J$34="","", IF('Data Entry'!C253&gt;0,'Data Entry'!C253,0))</f>
        <v/>
      </c>
      <c r="D253" s="218" t="str">
        <f>IF('Site Description'!$J$34="","", IF('Data Entry'!D253&gt;0,'Data Entry'!D253,0))</f>
        <v/>
      </c>
      <c r="E253" s="218" t="str">
        <f>IF('Site Description'!$J$34="","", IF('Data Entry'!E253&gt;0,'Data Entry'!E253,0))</f>
        <v/>
      </c>
      <c r="F253" s="222" t="str">
        <f>IF('Site Description'!$J$34="","", IF('Data Entry'!F253&gt;0,'Data Entry'!F253,0))</f>
        <v/>
      </c>
      <c r="G253" s="218" t="str">
        <f>IF('Site Description'!$J$34="","", IF('Data Entry'!G253&gt;0,'Data Entry'!G253,0))</f>
        <v/>
      </c>
      <c r="H253" s="218" t="str">
        <f>IF('Site Description'!$J$34="","", IF('Data Entry'!H253&gt;0,'Data Entry'!H253,0))</f>
        <v/>
      </c>
      <c r="I253" s="218" t="str">
        <f>IF('Site Description'!$J$34="","", IF('Data Entry'!I253&gt;0,'Data Entry'!I253,0))</f>
        <v/>
      </c>
      <c r="J253" s="223" t="str">
        <f>IF('Site Description'!$J$34="","", IF('Data Entry'!J253&gt;0,'Data Entry'!J253,0))</f>
        <v/>
      </c>
      <c r="K253" s="224" t="str">
        <f>IF('Site Description'!$J$34="","", IF('Data Entry'!K253&gt;0,'Data Entry'!K253,0))</f>
        <v/>
      </c>
      <c r="L253" s="275" t="e">
        <f>SUM(B253:K253)/('Site Description'!$J$34/10000)</f>
        <v>#VALUE!</v>
      </c>
    </row>
    <row r="254" spans="1:13" x14ac:dyDescent="0.2">
      <c r="A254" s="184" t="s">
        <v>43</v>
      </c>
      <c r="B254" s="221" t="str">
        <f>IF('Site Description'!$J$34="","", IF('Data Entry'!B254&gt;0,'Data Entry'!B254,0))</f>
        <v/>
      </c>
      <c r="C254" s="218" t="str">
        <f>IF('Site Description'!$J$34="","", IF('Data Entry'!C254&gt;0,'Data Entry'!C254,0))</f>
        <v/>
      </c>
      <c r="D254" s="218" t="str">
        <f>IF('Site Description'!$J$34="","", IF('Data Entry'!D254&gt;0,'Data Entry'!D254,0))</f>
        <v/>
      </c>
      <c r="E254" s="218" t="str">
        <f>IF('Site Description'!$J$34="","", IF('Data Entry'!E254&gt;0,'Data Entry'!E254,0))</f>
        <v/>
      </c>
      <c r="F254" s="219" t="str">
        <f>IF('Site Description'!$J$34="","", IF('Data Entry'!F254&gt;0,'Data Entry'!F254,0))</f>
        <v/>
      </c>
      <c r="G254" s="218" t="str">
        <f>IF('Site Description'!$J$34="","", IF('Data Entry'!G254&gt;0,'Data Entry'!G254,0))</f>
        <v/>
      </c>
      <c r="H254" s="218" t="str">
        <f>IF('Site Description'!$J$34="","", IF('Data Entry'!H254&gt;0,'Data Entry'!H254,0))</f>
        <v/>
      </c>
      <c r="I254" s="218" t="str">
        <f>IF('Site Description'!$J$34="","", IF('Data Entry'!I254&gt;0,'Data Entry'!I254,0))</f>
        <v/>
      </c>
      <c r="J254" s="218" t="str">
        <f>IF('Site Description'!$J$34="","", IF('Data Entry'!J254&gt;0,'Data Entry'!J254,0))</f>
        <v/>
      </c>
      <c r="K254" s="220" t="str">
        <f>IF('Site Description'!$J$34="","", IF('Data Entry'!K254&gt;0,'Data Entry'!K254,0))</f>
        <v/>
      </c>
      <c r="L254" s="275" t="e">
        <f>SUM(B254:K254)/('Site Description'!$J$34/10000)</f>
        <v>#VALUE!</v>
      </c>
    </row>
    <row r="255" spans="1:13" x14ac:dyDescent="0.2">
      <c r="A255" s="194" t="s">
        <v>104</v>
      </c>
      <c r="B255" s="221" t="str">
        <f>IF('Site Description'!$J$34="","", IF('Data Entry'!B255&gt;0,'Data Entry'!B255,0))</f>
        <v/>
      </c>
      <c r="C255" s="218" t="str">
        <f>IF('Site Description'!$J$34="","", IF('Data Entry'!C255&gt;0,'Data Entry'!C255,0))</f>
        <v/>
      </c>
      <c r="D255" s="218" t="str">
        <f>IF('Site Description'!$J$34="","", IF('Data Entry'!D255&gt;0,'Data Entry'!D255,0))</f>
        <v/>
      </c>
      <c r="E255" s="218" t="str">
        <f>IF('Site Description'!$J$34="","", IF('Data Entry'!E255&gt;0,'Data Entry'!E255,0))</f>
        <v/>
      </c>
      <c r="F255" s="218" t="str">
        <f>IF('Site Description'!$J$34="","", IF('Data Entry'!F255&gt;0,'Data Entry'!F255,0))</f>
        <v/>
      </c>
      <c r="G255" s="225" t="str">
        <f>IF('Site Description'!$J$34="","", IF('Data Entry'!G255&gt;0,'Data Entry'!G255,0))</f>
        <v/>
      </c>
      <c r="H255" s="218" t="str">
        <f>IF('Site Description'!$J$34="","", IF('Data Entry'!H255&gt;0,'Data Entry'!H255,0))</f>
        <v/>
      </c>
      <c r="I255" s="218" t="str">
        <f>IF('Site Description'!$J$34="","", IF('Data Entry'!I255&gt;0,'Data Entry'!I255,0))</f>
        <v/>
      </c>
      <c r="J255" s="218" t="str">
        <f>IF('Site Description'!$J$34="","", IF('Data Entry'!J255&gt;0,'Data Entry'!J255,0))</f>
        <v/>
      </c>
      <c r="K255" s="220" t="str">
        <f>IF('Site Description'!$J$34="","", IF('Data Entry'!K255&gt;0,'Data Entry'!K255,0))</f>
        <v/>
      </c>
      <c r="L255" s="275" t="e">
        <f>SUM(B255:K255)/('Site Description'!$J$34/10000)</f>
        <v>#VALUE!</v>
      </c>
      <c r="M255" s="174"/>
    </row>
    <row r="256" spans="1:13" x14ac:dyDescent="0.2">
      <c r="A256" s="195"/>
      <c r="B256" s="226"/>
      <c r="C256" s="227"/>
      <c r="D256" s="227"/>
      <c r="E256" s="227"/>
      <c r="F256" s="228"/>
      <c r="G256" s="227"/>
      <c r="H256" s="227"/>
      <c r="I256" s="227"/>
      <c r="J256" s="227"/>
      <c r="K256" s="229"/>
      <c r="L256" s="275"/>
    </row>
    <row r="257" spans="1:25" x14ac:dyDescent="0.2">
      <c r="A257" s="195" t="s">
        <v>100</v>
      </c>
      <c r="B257" s="221" t="str">
        <f>IF('Site Description'!$J$34="","", IF('Data Entry'!B257&gt;0,'Data Entry'!B257,0))</f>
        <v/>
      </c>
      <c r="C257" s="218" t="str">
        <f>IF('Site Description'!$J$34="","", IF('Data Entry'!C257&gt;0,'Data Entry'!C257,0))</f>
        <v/>
      </c>
      <c r="D257" s="218" t="str">
        <f>IF('Site Description'!$J$34="","", IF('Data Entry'!D257&gt;0,'Data Entry'!D257,0))</f>
        <v/>
      </c>
      <c r="E257" s="218" t="str">
        <f>IF('Site Description'!$J$34="","", IF('Data Entry'!E257&gt;0,'Data Entry'!E257,0))</f>
        <v/>
      </c>
      <c r="F257" s="222" t="str">
        <f>IF('Site Description'!$J$34="","", IF('Data Entry'!F257&gt;0,'Data Entry'!F257,0))</f>
        <v/>
      </c>
      <c r="G257" s="230" t="str">
        <f>IF('Site Description'!$J$34="","", IF('Data Entry'!G257&gt;0,'Data Entry'!G257,0))</f>
        <v/>
      </c>
      <c r="H257" s="230" t="str">
        <f>IF('Site Description'!$J$34="","", IF('Data Entry'!H257&gt;0,'Data Entry'!H257,0))</f>
        <v/>
      </c>
      <c r="I257" s="230" t="str">
        <f>IF('Site Description'!$J$34="","", IF('Data Entry'!I257&gt;0,'Data Entry'!I257,0))</f>
        <v/>
      </c>
      <c r="J257" s="231" t="str">
        <f>IF('Site Description'!$J$34="","", IF('Data Entry'!J257&gt;0,'Data Entry'!J257,0))</f>
        <v/>
      </c>
      <c r="K257" s="232" t="str">
        <f>IF('Site Description'!$J$34="","", IF('Data Entry'!K257&gt;0,'Data Entry'!K257,0))</f>
        <v/>
      </c>
      <c r="L257" s="275" t="e">
        <f>SUM(B257:K257)/('Site Description'!$J$34/10000)</f>
        <v>#VALUE!</v>
      </c>
      <c r="M257" s="169"/>
    </row>
    <row r="258" spans="1:25" x14ac:dyDescent="0.2">
      <c r="A258" s="146" t="s">
        <v>44</v>
      </c>
      <c r="B258" s="221" t="str">
        <f>IF('Site Description'!$J$34="","", IF('Data Entry'!B258&gt;0,'Data Entry'!B258,0))</f>
        <v/>
      </c>
      <c r="C258" s="218" t="str">
        <f>IF('Site Description'!$J$34="","", IF('Data Entry'!C258&gt;0,'Data Entry'!C258,0))</f>
        <v/>
      </c>
      <c r="D258" s="218" t="str">
        <f>IF('Site Description'!$J$34="","", IF('Data Entry'!D258&gt;0,'Data Entry'!D258,0))</f>
        <v/>
      </c>
      <c r="E258" s="218" t="str">
        <f>IF('Site Description'!$J$34="","", IF('Data Entry'!E258&gt;0,'Data Entry'!E258,0))</f>
        <v/>
      </c>
      <c r="F258" s="222" t="str">
        <f>IF('Site Description'!$J$34="","", IF('Data Entry'!F258&gt;0,'Data Entry'!F258,0))</f>
        <v/>
      </c>
      <c r="G258" s="230" t="str">
        <f>IF('Site Description'!$J$34="","", IF('Data Entry'!G258&gt;0,'Data Entry'!G258,0))</f>
        <v/>
      </c>
      <c r="H258" s="230" t="str">
        <f>IF('Site Description'!$J$34="","", IF('Data Entry'!H258&gt;0,'Data Entry'!H258,0))</f>
        <v/>
      </c>
      <c r="I258" s="230" t="str">
        <f>IF('Site Description'!$J$34="","", IF('Data Entry'!I258&gt;0,'Data Entry'!I258,0))</f>
        <v/>
      </c>
      <c r="J258" s="231" t="str">
        <f>IF('Site Description'!$J$34="","", IF('Data Entry'!J258&gt;0,'Data Entry'!J258,0))</f>
        <v/>
      </c>
      <c r="K258" s="232" t="str">
        <f>IF('Site Description'!$J$34="","", IF('Data Entry'!K258&gt;0,'Data Entry'!K258,0))</f>
        <v/>
      </c>
      <c r="L258" s="275" t="e">
        <f>SUM(B258:K258)/('Site Description'!$J$34/10000)</f>
        <v>#VALUE!</v>
      </c>
      <c r="M258" s="174"/>
    </row>
    <row r="259" spans="1:25" x14ac:dyDescent="0.2">
      <c r="A259" s="146" t="s">
        <v>28</v>
      </c>
      <c r="B259" s="221" t="str">
        <f>IF('Site Description'!$J$34="","", IF('Data Entry'!B259&gt;0,'Data Entry'!B259,0))</f>
        <v/>
      </c>
      <c r="C259" s="218" t="str">
        <f>IF('Site Description'!$J$34="","", IF('Data Entry'!C259&gt;0,'Data Entry'!C259,0))</f>
        <v/>
      </c>
      <c r="D259" s="218" t="str">
        <f>IF('Site Description'!$J$34="","", IF('Data Entry'!D259&gt;0,'Data Entry'!D259,0))</f>
        <v/>
      </c>
      <c r="E259" s="218" t="str">
        <f>IF('Site Description'!$J$34="","", IF('Data Entry'!E259&gt;0,'Data Entry'!E259,0))</f>
        <v/>
      </c>
      <c r="F259" s="222" t="str">
        <f>IF('Site Description'!$J$34="","", IF('Data Entry'!F259&gt;0,'Data Entry'!F259,0))</f>
        <v/>
      </c>
      <c r="G259" s="230" t="str">
        <f>IF('Site Description'!$J$34="","", IF('Data Entry'!G259&gt;0,'Data Entry'!G259,0))</f>
        <v/>
      </c>
      <c r="H259" s="230" t="str">
        <f>IF('Site Description'!$J$34="","", IF('Data Entry'!H259&gt;0,'Data Entry'!H259,0))</f>
        <v/>
      </c>
      <c r="I259" s="230" t="str">
        <f>IF('Site Description'!$J$34="","", IF('Data Entry'!I259&gt;0,'Data Entry'!I259,0))</f>
        <v/>
      </c>
      <c r="J259" s="231" t="str">
        <f>IF('Site Description'!$J$34="","", IF('Data Entry'!J259&gt;0,'Data Entry'!J259,0))</f>
        <v/>
      </c>
      <c r="K259" s="232" t="str">
        <f>IF('Site Description'!$J$34="","", IF('Data Entry'!K259&gt;0,'Data Entry'!K259,0))</f>
        <v/>
      </c>
      <c r="L259" s="275" t="e">
        <f>SUM(B259:K259)/('Site Description'!$J$34/10000)</f>
        <v>#VALUE!</v>
      </c>
      <c r="M259" s="174"/>
      <c r="N259" s="209"/>
      <c r="O259" s="174"/>
      <c r="P259" s="174"/>
      <c r="Q259" s="174"/>
      <c r="R259" s="174"/>
      <c r="S259" s="174"/>
      <c r="T259" s="174"/>
      <c r="U259" s="174"/>
      <c r="V259" s="174"/>
      <c r="W259" s="174"/>
      <c r="X259" s="174"/>
      <c r="Y259" s="174"/>
    </row>
    <row r="260" spans="1:25" x14ac:dyDescent="0.2">
      <c r="A260" s="146" t="s">
        <v>29</v>
      </c>
      <c r="B260" s="221" t="str">
        <f>IF('Site Description'!$J$34="","", IF('Data Entry'!B260&gt;0,'Data Entry'!B260,0))</f>
        <v/>
      </c>
      <c r="C260" s="218" t="str">
        <f>IF('Site Description'!$J$34="","", IF('Data Entry'!C260&gt;0,'Data Entry'!C260,0))</f>
        <v/>
      </c>
      <c r="D260" s="218" t="str">
        <f>IF('Site Description'!$J$34="","", IF('Data Entry'!D260&gt;0,'Data Entry'!D260,0))</f>
        <v/>
      </c>
      <c r="E260" s="218" t="str">
        <f>IF('Site Description'!$J$34="","", IF('Data Entry'!E260&gt;0,'Data Entry'!E260,0))</f>
        <v/>
      </c>
      <c r="F260" s="219" t="str">
        <f>IF('Site Description'!$J$34="","", IF('Data Entry'!F260&gt;0,'Data Entry'!F260,0))</f>
        <v/>
      </c>
      <c r="G260" s="230" t="str">
        <f>IF('Site Description'!$J$34="","", IF('Data Entry'!G260&gt;0,'Data Entry'!G260,0))</f>
        <v/>
      </c>
      <c r="H260" s="230" t="str">
        <f>IF('Site Description'!$J$34="","", IF('Data Entry'!H260&gt;0,'Data Entry'!H260,0))</f>
        <v/>
      </c>
      <c r="I260" s="230" t="str">
        <f>IF('Site Description'!$J$34="","", IF('Data Entry'!I260&gt;0,'Data Entry'!I260,0))</f>
        <v/>
      </c>
      <c r="J260" s="230" t="str">
        <f>IF('Site Description'!$J$34="","", IF('Data Entry'!J260&gt;0,'Data Entry'!J260,0))</f>
        <v/>
      </c>
      <c r="K260" s="233" t="str">
        <f>IF('Site Description'!$J$34="","", IF('Data Entry'!K260&gt;0,'Data Entry'!K260,0))</f>
        <v/>
      </c>
      <c r="L260" s="275" t="e">
        <f>SUM(B260:K260)/('Site Description'!$J$34/10000)</f>
        <v>#VALUE!</v>
      </c>
    </row>
    <row r="261" spans="1:25" x14ac:dyDescent="0.2">
      <c r="A261" s="146" t="s">
        <v>26</v>
      </c>
      <c r="B261" s="221" t="str">
        <f>IF('Site Description'!$J$34="","", IF('Data Entry'!B261&gt;0,'Data Entry'!B261,0))</f>
        <v/>
      </c>
      <c r="C261" s="218" t="str">
        <f>IF('Site Description'!$J$34="","", IF('Data Entry'!C261&gt;0,'Data Entry'!C261,0))</f>
        <v/>
      </c>
      <c r="D261" s="218" t="str">
        <f>IF('Site Description'!$J$34="","", IF('Data Entry'!D261&gt;0,'Data Entry'!D261,0))</f>
        <v/>
      </c>
      <c r="E261" s="218" t="str">
        <f>IF('Site Description'!$J$34="","", IF('Data Entry'!E261&gt;0,'Data Entry'!E261,0))</f>
        <v/>
      </c>
      <c r="F261" s="222" t="str">
        <f>IF('Site Description'!$J$34="","", IF('Data Entry'!F261&gt;0,'Data Entry'!F261,0))</f>
        <v/>
      </c>
      <c r="G261" s="230" t="str">
        <f>IF('Site Description'!$J$34="","", IF('Data Entry'!G261&gt;0,'Data Entry'!G261,0))</f>
        <v/>
      </c>
      <c r="H261" s="230" t="str">
        <f>IF('Site Description'!$J$34="","", IF('Data Entry'!H261&gt;0,'Data Entry'!H261,0))</f>
        <v/>
      </c>
      <c r="I261" s="230" t="str">
        <f>IF('Site Description'!$J$34="","", IF('Data Entry'!I261&gt;0,'Data Entry'!I261,0))</f>
        <v/>
      </c>
      <c r="J261" s="231" t="str">
        <f>IF('Site Description'!$J$34="","", IF('Data Entry'!J261&gt;0,'Data Entry'!J261,0))</f>
        <v/>
      </c>
      <c r="K261" s="232" t="str">
        <f>IF('Site Description'!$J$34="","", IF('Data Entry'!K261&gt;0,'Data Entry'!K261,0))</f>
        <v/>
      </c>
      <c r="L261" s="275" t="e">
        <f>SUM(B261:K261)/('Site Description'!$J$34/10000)</f>
        <v>#VALUE!</v>
      </c>
      <c r="N261" s="208"/>
      <c r="O261" s="169"/>
      <c r="P261" s="169"/>
      <c r="Q261" s="169"/>
      <c r="R261" s="169"/>
      <c r="S261" s="169"/>
      <c r="T261" s="169"/>
      <c r="U261" s="169"/>
      <c r="V261" s="169"/>
      <c r="W261" s="169"/>
      <c r="X261" s="169"/>
      <c r="Y261" s="169"/>
    </row>
    <row r="262" spans="1:25" x14ac:dyDescent="0.2">
      <c r="A262" s="198"/>
      <c r="B262" s="226"/>
      <c r="C262" s="227"/>
      <c r="D262" s="227"/>
      <c r="E262" s="227"/>
      <c r="F262" s="228"/>
      <c r="G262" s="234"/>
      <c r="H262" s="234"/>
      <c r="I262" s="234"/>
      <c r="J262" s="234"/>
      <c r="K262" s="235"/>
      <c r="L262" s="275"/>
      <c r="N262" s="209"/>
      <c r="O262" s="174"/>
      <c r="P262" s="174"/>
      <c r="Q262" s="174"/>
      <c r="R262" s="174"/>
      <c r="S262" s="174"/>
      <c r="T262" s="174"/>
      <c r="U262" s="174"/>
      <c r="V262" s="174"/>
      <c r="W262" s="174"/>
      <c r="X262" s="174"/>
      <c r="Y262" s="174"/>
    </row>
    <row r="263" spans="1:25" x14ac:dyDescent="0.2">
      <c r="A263" s="146" t="s">
        <v>45</v>
      </c>
      <c r="B263" s="221" t="str">
        <f>IF('Site Description'!$J$34="","", IF('Data Entry'!B263&gt;0,'Data Entry'!B263,0))</f>
        <v/>
      </c>
      <c r="C263" s="230" t="str">
        <f>IF('Site Description'!$J$34="","", IF('Data Entry'!C263&gt;0,'Data Entry'!C263,0))</f>
        <v/>
      </c>
      <c r="D263" s="230" t="str">
        <f>IF('Site Description'!$J$34="","", IF('Data Entry'!D263&gt;0,'Data Entry'!D263,0))</f>
        <v/>
      </c>
      <c r="E263" s="230" t="str">
        <f>IF('Site Description'!$J$34="","", IF('Data Entry'!E263&gt;0,'Data Entry'!E263,0))</f>
        <v/>
      </c>
      <c r="F263" s="237" t="str">
        <f>IF('Site Description'!$J$34="","", IF('Data Entry'!F263&gt;0,'Data Entry'!F263,0))</f>
        <v/>
      </c>
      <c r="G263" s="230" t="str">
        <f>IF('Site Description'!$J$34="","", IF('Data Entry'!G263&gt;0,'Data Entry'!G263,0))</f>
        <v/>
      </c>
      <c r="H263" s="230" t="str">
        <f>IF('Site Description'!$J$34="","", IF('Data Entry'!H263&gt;0,'Data Entry'!H263,0))</f>
        <v/>
      </c>
      <c r="I263" s="230" t="str">
        <f>IF('Site Description'!$J$34="","", IF('Data Entry'!I263&gt;0,'Data Entry'!I263,0))</f>
        <v/>
      </c>
      <c r="J263" s="230" t="str">
        <f>IF('Site Description'!$J$34="","", IF('Data Entry'!J263&gt;0,'Data Entry'!J263,0))</f>
        <v/>
      </c>
      <c r="K263" s="232" t="str">
        <f>IF('Site Description'!$J$34="","", IF('Data Entry'!K263&gt;0,'Data Entry'!K263,0))</f>
        <v/>
      </c>
      <c r="L263" s="275" t="e">
        <f>SUM(B263:K263)/('Site Description'!$J$34/10000)</f>
        <v>#VALUE!</v>
      </c>
      <c r="N263" s="209"/>
      <c r="O263" s="174"/>
      <c r="P263" s="174"/>
      <c r="Q263" s="174"/>
      <c r="R263" s="174"/>
      <c r="S263" s="174"/>
      <c r="T263" s="174"/>
      <c r="U263" s="174"/>
      <c r="V263" s="174"/>
      <c r="W263" s="174"/>
      <c r="X263" s="174"/>
      <c r="Y263" s="174"/>
    </row>
    <row r="264" spans="1:25" x14ac:dyDescent="0.2">
      <c r="A264" s="146" t="s">
        <v>46</v>
      </c>
      <c r="B264" s="221" t="str">
        <f>IF('Site Description'!$J$34="","", IF('Data Entry'!B264&gt;0,'Data Entry'!B264,0))</f>
        <v/>
      </c>
      <c r="C264" s="230" t="str">
        <f>IF('Site Description'!$J$34="","", IF('Data Entry'!C264&gt;0,'Data Entry'!C264,0))</f>
        <v/>
      </c>
      <c r="D264" s="230" t="str">
        <f>IF('Site Description'!$J$34="","", IF('Data Entry'!D264&gt;0,'Data Entry'!D264,0))</f>
        <v/>
      </c>
      <c r="E264" s="230" t="str">
        <f>IF('Site Description'!$J$34="","", IF('Data Entry'!E264&gt;0,'Data Entry'!E264,0))</f>
        <v/>
      </c>
      <c r="F264" s="237" t="str">
        <f>IF('Site Description'!$J$34="","", IF('Data Entry'!F264&gt;0,'Data Entry'!F264,0))</f>
        <v/>
      </c>
      <c r="G264" s="230" t="str">
        <f>IF('Site Description'!$J$34="","", IF('Data Entry'!G264&gt;0,'Data Entry'!G264,0))</f>
        <v/>
      </c>
      <c r="H264" s="230" t="str">
        <f>IF('Site Description'!$J$34="","", IF('Data Entry'!H264&gt;0,'Data Entry'!H264,0))</f>
        <v/>
      </c>
      <c r="I264" s="230" t="str">
        <f>IF('Site Description'!$J$34="","", IF('Data Entry'!I264&gt;0,'Data Entry'!I264,0))</f>
        <v/>
      </c>
      <c r="J264" s="230" t="str">
        <f>IF('Site Description'!$J$34="","", IF('Data Entry'!J264&gt;0,'Data Entry'!J264,0))</f>
        <v/>
      </c>
      <c r="K264" s="233" t="str">
        <f>IF('Site Description'!$J$34="","", IF('Data Entry'!K264&gt;0,'Data Entry'!K264,0))</f>
        <v/>
      </c>
      <c r="L264" s="275" t="e">
        <f>SUM(B264:K264)/('Site Description'!$J$34/10000)</f>
        <v>#VALUE!</v>
      </c>
    </row>
    <row r="265" spans="1:25" x14ac:dyDescent="0.2">
      <c r="A265" s="146" t="s">
        <v>47</v>
      </c>
      <c r="B265" s="221" t="str">
        <f>IF('Site Description'!$J$34="","", IF('Data Entry'!B265&gt;0,'Data Entry'!B265,0))</f>
        <v/>
      </c>
      <c r="C265" s="230" t="str">
        <f>IF('Site Description'!$J$34="","", IF('Data Entry'!C265&gt;0,'Data Entry'!C265,0))</f>
        <v/>
      </c>
      <c r="D265" s="230" t="str">
        <f>IF('Site Description'!$J$34="","", IF('Data Entry'!D265&gt;0,'Data Entry'!D265,0))</f>
        <v/>
      </c>
      <c r="E265" s="230" t="str">
        <f>IF('Site Description'!$J$34="","", IF('Data Entry'!E265&gt;0,'Data Entry'!E265,0))</f>
        <v/>
      </c>
      <c r="F265" s="236" t="str">
        <f>IF('Site Description'!$J$34="","", IF('Data Entry'!F265&gt;0,'Data Entry'!F265,0))</f>
        <v/>
      </c>
      <c r="G265" s="230" t="str">
        <f>IF('Site Description'!$J$34="","", IF('Data Entry'!G265&gt;0,'Data Entry'!G265,0))</f>
        <v/>
      </c>
      <c r="H265" s="230" t="str">
        <f>IF('Site Description'!$J$34="","", IF('Data Entry'!H265&gt;0,'Data Entry'!H265,0))</f>
        <v/>
      </c>
      <c r="I265" s="230" t="str">
        <f>IF('Site Description'!$J$34="","", IF('Data Entry'!I265&gt;0,'Data Entry'!I265,0))</f>
        <v/>
      </c>
      <c r="J265" s="231" t="str">
        <f>IF('Site Description'!$J$34="","", IF('Data Entry'!J265&gt;0,'Data Entry'!J265,0))</f>
        <v/>
      </c>
      <c r="K265" s="232" t="str">
        <f>IF('Site Description'!$J$34="","", IF('Data Entry'!K265&gt;0,'Data Entry'!K265,0))</f>
        <v/>
      </c>
      <c r="L265" s="275" t="e">
        <f>SUM(B265:K265)/('Site Description'!$J$34/10000)</f>
        <v>#VALUE!</v>
      </c>
    </row>
    <row r="266" spans="1:25" x14ac:dyDescent="0.2">
      <c r="A266" s="146" t="s">
        <v>48</v>
      </c>
      <c r="B266" s="221" t="str">
        <f>IF('Site Description'!$J$34="","", IF('Data Entry'!B266&gt;0,'Data Entry'!B266,0))</f>
        <v/>
      </c>
      <c r="C266" s="230" t="str">
        <f>IF('Site Description'!$J$34="","", IF('Data Entry'!C266&gt;0,'Data Entry'!C266,0))</f>
        <v/>
      </c>
      <c r="D266" s="230" t="str">
        <f>IF('Site Description'!$J$34="","", IF('Data Entry'!D266&gt;0,'Data Entry'!D266,0))</f>
        <v/>
      </c>
      <c r="E266" s="230" t="str">
        <f>IF('Site Description'!$J$34="","", IF('Data Entry'!E266&gt;0,'Data Entry'!E266,0))</f>
        <v/>
      </c>
      <c r="F266" s="236" t="str">
        <f>IF('Site Description'!$J$34="","", IF('Data Entry'!F266&gt;0,'Data Entry'!F266,0))</f>
        <v/>
      </c>
      <c r="G266" s="230" t="str">
        <f>IF('Site Description'!$J$34="","", IF('Data Entry'!G266&gt;0,'Data Entry'!G266,0))</f>
        <v/>
      </c>
      <c r="H266" s="230" t="str">
        <f>IF('Site Description'!$J$34="","", IF('Data Entry'!H266&gt;0,'Data Entry'!H266,0))</f>
        <v/>
      </c>
      <c r="I266" s="230" t="str">
        <f>IF('Site Description'!$J$34="","", IF('Data Entry'!I266&gt;0,'Data Entry'!I266,0))</f>
        <v/>
      </c>
      <c r="J266" s="231" t="str">
        <f>IF('Site Description'!$J$34="","", IF('Data Entry'!J266&gt;0,'Data Entry'!J266,0))</f>
        <v/>
      </c>
      <c r="K266" s="232" t="str">
        <f>IF('Site Description'!$J$34="","", IF('Data Entry'!K266&gt;0,'Data Entry'!K266,0))</f>
        <v/>
      </c>
      <c r="L266" s="275" t="e">
        <f>SUM(B266:K266)/('Site Description'!$J$34/10000)</f>
        <v>#VALUE!</v>
      </c>
    </row>
    <row r="267" spans="1:25" x14ac:dyDescent="0.2">
      <c r="A267" s="146" t="s">
        <v>32</v>
      </c>
      <c r="B267" s="221" t="str">
        <f>IF('Site Description'!$J$34="","", IF('Data Entry'!B267&gt;0,'Data Entry'!B267,0))</f>
        <v/>
      </c>
      <c r="C267" s="230" t="str">
        <f>IF('Site Description'!$J$34="","", IF('Data Entry'!C267&gt;0,'Data Entry'!C267,0))</f>
        <v/>
      </c>
      <c r="D267" s="230" t="str">
        <f>IF('Site Description'!$J$34="","", IF('Data Entry'!D267&gt;0,'Data Entry'!D267,0))</f>
        <v/>
      </c>
      <c r="E267" s="230" t="str">
        <f>IF('Site Description'!$J$34="","", IF('Data Entry'!E267&gt;0,'Data Entry'!E267,0))</f>
        <v/>
      </c>
      <c r="F267" s="237" t="str">
        <f>IF('Site Description'!$J$34="","", IF('Data Entry'!F267&gt;0,'Data Entry'!F267,0))</f>
        <v/>
      </c>
      <c r="G267" s="230" t="str">
        <f>IF('Site Description'!$J$34="","", IF('Data Entry'!G267&gt;0,'Data Entry'!G267,0))</f>
        <v/>
      </c>
      <c r="H267" s="230" t="str">
        <f>IF('Site Description'!$J$34="","", IF('Data Entry'!H267&gt;0,'Data Entry'!H267,0))</f>
        <v/>
      </c>
      <c r="I267" s="230" t="str">
        <f>IF('Site Description'!$J$34="","", IF('Data Entry'!I267&gt;0,'Data Entry'!I267,0))</f>
        <v/>
      </c>
      <c r="J267" s="230" t="str">
        <f>IF('Site Description'!$J$34="","", IF('Data Entry'!J267&gt;0,'Data Entry'!J267,0))</f>
        <v/>
      </c>
      <c r="K267" s="233" t="str">
        <f>IF('Site Description'!$J$34="","", IF('Data Entry'!K267&gt;0,'Data Entry'!K267,0))</f>
        <v/>
      </c>
      <c r="L267" s="275" t="e">
        <f>SUM(B267:K267)/('Site Description'!$J$34/10000)</f>
        <v>#VALUE!</v>
      </c>
    </row>
    <row r="268" spans="1:25" x14ac:dyDescent="0.2">
      <c r="A268" s="146" t="s">
        <v>49</v>
      </c>
      <c r="B268" s="221" t="str">
        <f>IF('Site Description'!$J$34="","", IF('Data Entry'!B268&gt;0,'Data Entry'!B268,0))</f>
        <v/>
      </c>
      <c r="C268" s="230" t="str">
        <f>IF('Site Description'!$J$34="","", IF('Data Entry'!C268&gt;0,'Data Entry'!C268,0))</f>
        <v/>
      </c>
      <c r="D268" s="230" t="str">
        <f>IF('Site Description'!$J$34="","", IF('Data Entry'!D268&gt;0,'Data Entry'!D268,0))</f>
        <v/>
      </c>
      <c r="E268" s="230" t="str">
        <f>IF('Site Description'!$J$34="","", IF('Data Entry'!E268&gt;0,'Data Entry'!E268,0))</f>
        <v/>
      </c>
      <c r="F268" s="237" t="str">
        <f>IF('Site Description'!$J$34="","", IF('Data Entry'!F268&gt;0,'Data Entry'!F268,0))</f>
        <v/>
      </c>
      <c r="G268" s="230" t="str">
        <f>IF('Site Description'!$J$34="","", IF('Data Entry'!G268&gt;0,'Data Entry'!G268,0))</f>
        <v/>
      </c>
      <c r="H268" s="230" t="str">
        <f>IF('Site Description'!$J$34="","", IF('Data Entry'!H268&gt;0,'Data Entry'!H268,0))</f>
        <v/>
      </c>
      <c r="I268" s="230" t="str">
        <f>IF('Site Description'!$J$34="","", IF('Data Entry'!I268&gt;0,'Data Entry'!I268,0))</f>
        <v/>
      </c>
      <c r="J268" s="230" t="str">
        <f>IF('Site Description'!$J$34="","", IF('Data Entry'!J268&gt;0,'Data Entry'!J268,0))</f>
        <v/>
      </c>
      <c r="K268" s="233" t="str">
        <f>IF('Site Description'!$J$34="","", IF('Data Entry'!K268&gt;0,'Data Entry'!K268,0))</f>
        <v/>
      </c>
      <c r="L268" s="275" t="e">
        <f>SUM(B268:K268)/('Site Description'!$J$34/10000)</f>
        <v>#VALUE!</v>
      </c>
    </row>
    <row r="269" spans="1:25" x14ac:dyDescent="0.2">
      <c r="A269" s="146" t="s">
        <v>76</v>
      </c>
      <c r="B269" s="221" t="str">
        <f>IF('Site Description'!$J$34="","", IF('Data Entry'!B269&gt;0,'Data Entry'!B269,0))</f>
        <v/>
      </c>
      <c r="C269" s="230" t="str">
        <f>IF('Site Description'!$J$34="","", IF('Data Entry'!C269&gt;0,'Data Entry'!C269,0))</f>
        <v/>
      </c>
      <c r="D269" s="230" t="str">
        <f>IF('Site Description'!$J$34="","", IF('Data Entry'!D269&gt;0,'Data Entry'!D269,0))</f>
        <v/>
      </c>
      <c r="E269" s="230" t="str">
        <f>IF('Site Description'!$J$34="","", IF('Data Entry'!E269&gt;0,'Data Entry'!E269,0))</f>
        <v/>
      </c>
      <c r="F269" s="236" t="str">
        <f>IF('Site Description'!$J$34="","", IF('Data Entry'!F269&gt;0,'Data Entry'!F269,0))</f>
        <v/>
      </c>
      <c r="G269" s="230" t="str">
        <f>IF('Site Description'!$J$34="","", IF('Data Entry'!G269&gt;0,'Data Entry'!G269,0))</f>
        <v/>
      </c>
      <c r="H269" s="230" t="str">
        <f>IF('Site Description'!$J$34="","", IF('Data Entry'!H269&gt;0,'Data Entry'!H269,0))</f>
        <v/>
      </c>
      <c r="I269" s="230" t="str">
        <f>IF('Site Description'!$J$34="","", IF('Data Entry'!I269&gt;0,'Data Entry'!I269,0))</f>
        <v/>
      </c>
      <c r="J269" s="231" t="str">
        <f>IF('Site Description'!$J$34="","", IF('Data Entry'!J269&gt;0,'Data Entry'!J269,0))</f>
        <v/>
      </c>
      <c r="K269" s="232" t="str">
        <f>IF('Site Description'!$J$34="","", IF('Data Entry'!K269&gt;0,'Data Entry'!K269,0))</f>
        <v/>
      </c>
      <c r="L269" s="275" t="e">
        <f>SUM(B269:K269)/('Site Description'!$J$34/10000)</f>
        <v>#VALUE!</v>
      </c>
    </row>
    <row r="270" spans="1:25" x14ac:dyDescent="0.2">
      <c r="A270" s="146" t="s">
        <v>33</v>
      </c>
      <c r="B270" s="221" t="str">
        <f>IF('Site Description'!$J$34="","", IF('Data Entry'!B270&gt;0,'Data Entry'!B270,0))</f>
        <v/>
      </c>
      <c r="C270" s="230" t="str">
        <f>IF('Site Description'!$J$34="","", IF('Data Entry'!C270&gt;0,'Data Entry'!C270,0))</f>
        <v/>
      </c>
      <c r="D270" s="230" t="str">
        <f>IF('Site Description'!$J$34="","", IF('Data Entry'!D270&gt;0,'Data Entry'!D270,0))</f>
        <v/>
      </c>
      <c r="E270" s="230" t="str">
        <f>IF('Site Description'!$J$34="","", IF('Data Entry'!E270&gt;0,'Data Entry'!E270,0))</f>
        <v/>
      </c>
      <c r="F270" s="236" t="str">
        <f>IF('Site Description'!$J$34="","", IF('Data Entry'!F270&gt;0,'Data Entry'!F270,0))</f>
        <v/>
      </c>
      <c r="G270" s="230" t="str">
        <f>IF('Site Description'!$J$34="","", IF('Data Entry'!G270&gt;0,'Data Entry'!G270,0))</f>
        <v/>
      </c>
      <c r="H270" s="230" t="str">
        <f>IF('Site Description'!$J$34="","", IF('Data Entry'!H270&gt;0,'Data Entry'!H270,0))</f>
        <v/>
      </c>
      <c r="I270" s="230" t="str">
        <f>IF('Site Description'!$J$34="","", IF('Data Entry'!I270&gt;0,'Data Entry'!I270,0))</f>
        <v/>
      </c>
      <c r="J270" s="231" t="str">
        <f>IF('Site Description'!$J$34="","", IF('Data Entry'!J270&gt;0,'Data Entry'!J270,0))</f>
        <v/>
      </c>
      <c r="K270" s="232" t="str">
        <f>IF('Site Description'!$J$34="","", IF('Data Entry'!K270&gt;0,'Data Entry'!K270,0))</f>
        <v/>
      </c>
      <c r="L270" s="275" t="e">
        <f>SUM(B270:K270)/('Site Description'!$J$34/10000)</f>
        <v>#VALUE!</v>
      </c>
    </row>
    <row r="271" spans="1:25" x14ac:dyDescent="0.2">
      <c r="A271" s="146" t="s">
        <v>111</v>
      </c>
      <c r="B271" s="221" t="str">
        <f>IF('Site Description'!$J$34="","", IF('Data Entry'!B271&gt;0,'Data Entry'!B271,0))</f>
        <v/>
      </c>
      <c r="C271" s="230" t="str">
        <f>IF('Site Description'!$J$34="","", IF('Data Entry'!C271&gt;0,'Data Entry'!C271,0))</f>
        <v/>
      </c>
      <c r="D271" s="230" t="str">
        <f>IF('Site Description'!$J$34="","", IF('Data Entry'!D271&gt;0,'Data Entry'!D271,0))</f>
        <v/>
      </c>
      <c r="E271" s="230" t="str">
        <f>IF('Site Description'!$J$34="","", IF('Data Entry'!E271&gt;0,'Data Entry'!E271,0))</f>
        <v/>
      </c>
      <c r="F271" s="237" t="str">
        <f>IF('Site Description'!$J$34="","", IF('Data Entry'!F271&gt;0,'Data Entry'!F271,0))</f>
        <v/>
      </c>
      <c r="G271" s="230" t="str">
        <f>IF('Site Description'!$J$34="","", IF('Data Entry'!G271&gt;0,'Data Entry'!G271,0))</f>
        <v/>
      </c>
      <c r="H271" s="230" t="str">
        <f>IF('Site Description'!$J$34="","", IF('Data Entry'!H271&gt;0,'Data Entry'!H271,0))</f>
        <v/>
      </c>
      <c r="I271" s="230" t="str">
        <f>IF('Site Description'!$J$34="","", IF('Data Entry'!I271&gt;0,'Data Entry'!I271,0))</f>
        <v/>
      </c>
      <c r="J271" s="230" t="str">
        <f>IF('Site Description'!$J$34="","", IF('Data Entry'!J271&gt;0,'Data Entry'!J271,0))</f>
        <v/>
      </c>
      <c r="K271" s="233" t="str">
        <f>IF('Site Description'!$J$34="","", IF('Data Entry'!K271&gt;0,'Data Entry'!K271,0))</f>
        <v/>
      </c>
      <c r="L271" s="275" t="e">
        <f>SUM(B271:K271)/('Site Description'!$J$34/10000)</f>
        <v>#VALUE!</v>
      </c>
    </row>
    <row r="272" spans="1:25" x14ac:dyDescent="0.2">
      <c r="A272" s="146" t="s">
        <v>50</v>
      </c>
      <c r="B272" s="221" t="str">
        <f>IF('Site Description'!$J$34="","", IF('Data Entry'!B272&gt;0,'Data Entry'!B272,0))</f>
        <v/>
      </c>
      <c r="C272" s="230" t="str">
        <f>IF('Site Description'!$J$34="","", IF('Data Entry'!C272&gt;0,'Data Entry'!C272,0))</f>
        <v/>
      </c>
      <c r="D272" s="230" t="str">
        <f>IF('Site Description'!$J$34="","", IF('Data Entry'!D272&gt;0,'Data Entry'!D272,0))</f>
        <v/>
      </c>
      <c r="E272" s="231" t="str">
        <f>IF('Site Description'!$J$34="","", IF('Data Entry'!E272&gt;0,'Data Entry'!E272,0))</f>
        <v/>
      </c>
      <c r="F272" s="236" t="str">
        <f>IF('Site Description'!$J$34="","", IF('Data Entry'!F272&gt;0,'Data Entry'!F272,0))</f>
        <v/>
      </c>
      <c r="G272" s="230" t="str">
        <f>IF('Site Description'!$J$34="","", IF('Data Entry'!G272&gt;0,'Data Entry'!G272,0))</f>
        <v/>
      </c>
      <c r="H272" s="230" t="str">
        <f>IF('Site Description'!$J$34="","", IF('Data Entry'!H272&gt;0,'Data Entry'!H272,0))</f>
        <v/>
      </c>
      <c r="I272" s="231" t="str">
        <f>IF('Site Description'!$J$34="","", IF('Data Entry'!I272&gt;0,'Data Entry'!I272,0))</f>
        <v/>
      </c>
      <c r="J272" s="231" t="str">
        <f>IF('Site Description'!$J$34="","", IF('Data Entry'!J272&gt;0,'Data Entry'!J272,0))</f>
        <v/>
      </c>
      <c r="K272" s="232" t="str">
        <f>IF('Site Description'!$J$34="","", IF('Data Entry'!K272&gt;0,'Data Entry'!K272,0))</f>
        <v/>
      </c>
      <c r="L272" s="275" t="e">
        <f>SUM(B272:K272)/('Site Description'!$J$34/10000)</f>
        <v>#VALUE!</v>
      </c>
    </row>
    <row r="273" spans="1:25" x14ac:dyDescent="0.2">
      <c r="A273" s="146" t="s">
        <v>31</v>
      </c>
      <c r="B273" s="221" t="str">
        <f>IF('Site Description'!$J$34="","", IF('Data Entry'!B273&gt;0,'Data Entry'!B273,0))</f>
        <v/>
      </c>
      <c r="C273" s="230" t="str">
        <f>IF('Site Description'!$J$34="","", IF('Data Entry'!C273&gt;0,'Data Entry'!C273,0))</f>
        <v/>
      </c>
      <c r="D273" s="230" t="str">
        <f>IF('Site Description'!$J$34="","", IF('Data Entry'!D273&gt;0,'Data Entry'!D273,0))</f>
        <v/>
      </c>
      <c r="E273" s="230" t="str">
        <f>IF('Site Description'!$J$34="","", IF('Data Entry'!E273&gt;0,'Data Entry'!E273,0))</f>
        <v/>
      </c>
      <c r="F273" s="237" t="str">
        <f>IF('Site Description'!$J$34="","", IF('Data Entry'!F273&gt;0,'Data Entry'!F273,0))</f>
        <v/>
      </c>
      <c r="G273" s="230" t="str">
        <f>IF('Site Description'!$J$34="","", IF('Data Entry'!G273&gt;0,'Data Entry'!G273,0))</f>
        <v/>
      </c>
      <c r="H273" s="230" t="str">
        <f>IF('Site Description'!$J$34="","", IF('Data Entry'!H273&gt;0,'Data Entry'!H273,0))</f>
        <v/>
      </c>
      <c r="I273" s="230" t="str">
        <f>IF('Site Description'!$J$34="","", IF('Data Entry'!I273&gt;0,'Data Entry'!I273,0))</f>
        <v/>
      </c>
      <c r="J273" s="230" t="str">
        <f>IF('Site Description'!$J$34="","", IF('Data Entry'!J273&gt;0,'Data Entry'!J273,0))</f>
        <v/>
      </c>
      <c r="K273" s="233" t="str">
        <f>IF('Site Description'!$J$34="","", IF('Data Entry'!K273&gt;0,'Data Entry'!K273,0))</f>
        <v/>
      </c>
      <c r="L273" s="275" t="e">
        <f>SUM(B273:K273)/('Site Description'!$J$34/10000)</f>
        <v>#VALUE!</v>
      </c>
    </row>
    <row r="274" spans="1:25" x14ac:dyDescent="0.2">
      <c r="A274" s="146" t="s">
        <v>106</v>
      </c>
      <c r="B274" s="221" t="str">
        <f>IF('Site Description'!$J$34="","", IF('Data Entry'!B274&gt;0,'Data Entry'!B274,0))</f>
        <v/>
      </c>
      <c r="C274" s="230" t="str">
        <f>IF('Site Description'!$J$34="","", IF('Data Entry'!C274&gt;0,'Data Entry'!C274,0))</f>
        <v/>
      </c>
      <c r="D274" s="230" t="str">
        <f>IF('Site Description'!$J$34="","", IF('Data Entry'!D274&gt;0,'Data Entry'!D274,0))</f>
        <v/>
      </c>
      <c r="E274" s="230" t="str">
        <f>IF('Site Description'!$J$34="","", IF('Data Entry'!E274&gt;0,'Data Entry'!E274,0))</f>
        <v/>
      </c>
      <c r="F274" s="236" t="str">
        <f>IF('Site Description'!$J$34="","", IF('Data Entry'!F274&gt;0,'Data Entry'!F274,0))</f>
        <v/>
      </c>
      <c r="G274" s="230" t="str">
        <f>IF('Site Description'!$J$34="","", IF('Data Entry'!G274&gt;0,'Data Entry'!G274,0))</f>
        <v/>
      </c>
      <c r="H274" s="230" t="str">
        <f>IF('Site Description'!$J$34="","", IF('Data Entry'!H274&gt;0,'Data Entry'!H274,0))</f>
        <v/>
      </c>
      <c r="I274" s="230" t="str">
        <f>IF('Site Description'!$J$34="","", IF('Data Entry'!I274&gt;0,'Data Entry'!I274,0))</f>
        <v/>
      </c>
      <c r="J274" s="231" t="str">
        <f>IF('Site Description'!$J$34="","", IF('Data Entry'!J274&gt;0,'Data Entry'!J274,0))</f>
        <v/>
      </c>
      <c r="K274" s="232" t="str">
        <f>IF('Site Description'!$J$34="","", IF('Data Entry'!K274&gt;0,'Data Entry'!K274,0))</f>
        <v/>
      </c>
      <c r="L274" s="275" t="e">
        <f>SUM(B274:K274)/('Site Description'!$J$34/10000)</f>
        <v>#VALUE!</v>
      </c>
    </row>
    <row r="275" spans="1:25" x14ac:dyDescent="0.2">
      <c r="A275" s="146" t="s">
        <v>51</v>
      </c>
      <c r="B275" s="221" t="str">
        <f>IF('Site Description'!$J$34="","", IF('Data Entry'!B275&gt;0,'Data Entry'!B275,0))</f>
        <v/>
      </c>
      <c r="C275" s="230" t="str">
        <f>IF('Site Description'!$J$34="","", IF('Data Entry'!C275&gt;0,'Data Entry'!C275,0))</f>
        <v/>
      </c>
      <c r="D275" s="230" t="str">
        <f>IF('Site Description'!$J$34="","", IF('Data Entry'!D275&gt;0,'Data Entry'!D275,0))</f>
        <v/>
      </c>
      <c r="E275" s="230" t="str">
        <f>IF('Site Description'!$J$34="","", IF('Data Entry'!E275&gt;0,'Data Entry'!E275,0))</f>
        <v/>
      </c>
      <c r="F275" s="236" t="str">
        <f>IF('Site Description'!$J$34="","", IF('Data Entry'!F275&gt;0,'Data Entry'!F275,0))</f>
        <v/>
      </c>
      <c r="G275" s="230" t="str">
        <f>IF('Site Description'!$J$34="","", IF('Data Entry'!G275&gt;0,'Data Entry'!G275,0))</f>
        <v/>
      </c>
      <c r="H275" s="230" t="str">
        <f>IF('Site Description'!$J$34="","", IF('Data Entry'!H275&gt;0,'Data Entry'!H275,0))</f>
        <v/>
      </c>
      <c r="I275" s="230" t="str">
        <f>IF('Site Description'!$J$34="","", IF('Data Entry'!I275&gt;0,'Data Entry'!I275,0))</f>
        <v/>
      </c>
      <c r="J275" s="231" t="str">
        <f>IF('Site Description'!$J$34="","", IF('Data Entry'!J275&gt;0,'Data Entry'!J275,0))</f>
        <v/>
      </c>
      <c r="K275" s="232" t="str">
        <f>IF('Site Description'!$J$34="","", IF('Data Entry'!K275&gt;0,'Data Entry'!K275,0))</f>
        <v/>
      </c>
      <c r="L275" s="275" t="e">
        <f>SUM(B275:K275)/('Site Description'!$J$34/10000)</f>
        <v>#VALUE!</v>
      </c>
    </row>
    <row r="276" spans="1:25" x14ac:dyDescent="0.2">
      <c r="A276" s="146" t="s">
        <v>52</v>
      </c>
      <c r="B276" s="221" t="str">
        <f>IF('Site Description'!$J$34="","", IF('Data Entry'!B276&gt;0,'Data Entry'!B276,0))</f>
        <v/>
      </c>
      <c r="C276" s="230" t="str">
        <f>IF('Site Description'!$J$34="","", IF('Data Entry'!C276&gt;0,'Data Entry'!C276,0))</f>
        <v/>
      </c>
      <c r="D276" s="230" t="str">
        <f>IF('Site Description'!$J$34="","", IF('Data Entry'!D276&gt;0,'Data Entry'!D276,0))</f>
        <v/>
      </c>
      <c r="E276" s="230" t="str">
        <f>IF('Site Description'!$J$34="","", IF('Data Entry'!E276&gt;0,'Data Entry'!E276,0))</f>
        <v/>
      </c>
      <c r="F276" s="236" t="str">
        <f>IF('Site Description'!$J$34="","", IF('Data Entry'!F276&gt;0,'Data Entry'!F276,0))</f>
        <v/>
      </c>
      <c r="G276" s="230" t="str">
        <f>IF('Site Description'!$J$34="","", IF('Data Entry'!G276&gt;0,'Data Entry'!G276,0))</f>
        <v/>
      </c>
      <c r="H276" s="230" t="str">
        <f>IF('Site Description'!$J$34="","", IF('Data Entry'!H276&gt;0,'Data Entry'!H276,0))</f>
        <v/>
      </c>
      <c r="I276" s="230" t="str">
        <f>IF('Site Description'!$J$34="","", IF('Data Entry'!I276&gt;0,'Data Entry'!I276,0))</f>
        <v/>
      </c>
      <c r="J276" s="231" t="str">
        <f>IF('Site Description'!$J$34="","", IF('Data Entry'!J276&gt;0,'Data Entry'!J276,0))</f>
        <v/>
      </c>
      <c r="K276" s="232" t="str">
        <f>IF('Site Description'!$J$34="","", IF('Data Entry'!K276&gt;0,'Data Entry'!K276,0))</f>
        <v/>
      </c>
      <c r="L276" s="275" t="e">
        <f>SUM(B276:K276)/('Site Description'!$J$34/10000)</f>
        <v>#VALUE!</v>
      </c>
    </row>
    <row r="277" spans="1:25" ht="16" thickBot="1" x14ac:dyDescent="0.25">
      <c r="A277" s="146" t="s">
        <v>53</v>
      </c>
      <c r="B277" s="238" t="str">
        <f>IF('Site Description'!$J$34="","", IF('Data Entry'!B277&gt;0,'Data Entry'!B277,0))</f>
        <v/>
      </c>
      <c r="C277" s="239" t="str">
        <f>IF('Site Description'!$J$34="","", IF('Data Entry'!C277&gt;0,'Data Entry'!C277,0))</f>
        <v/>
      </c>
      <c r="D277" s="239" t="str">
        <f>IF('Site Description'!$J$34="","", IF('Data Entry'!D277&gt;0,'Data Entry'!D277,0))</f>
        <v/>
      </c>
      <c r="E277" s="241" t="str">
        <f>IF('Site Description'!$J$34="","", IF('Data Entry'!E277&gt;0,'Data Entry'!E277,0))</f>
        <v/>
      </c>
      <c r="F277" s="240" t="str">
        <f>IF('Site Description'!$J$34="","", IF('Data Entry'!F277&gt;0,'Data Entry'!F277,0))</f>
        <v/>
      </c>
      <c r="G277" s="239" t="str">
        <f>IF('Site Description'!$J$34="","", IF('Data Entry'!G277&gt;0,'Data Entry'!G277,0))</f>
        <v/>
      </c>
      <c r="H277" s="239" t="str">
        <f>IF('Site Description'!$J$34="","", IF('Data Entry'!H277&gt;0,'Data Entry'!H277,0))</f>
        <v/>
      </c>
      <c r="I277" s="241" t="str">
        <f>IF('Site Description'!$J$34="","", IF('Data Entry'!I277&gt;0,'Data Entry'!I277,0))</f>
        <v/>
      </c>
      <c r="J277" s="241" t="str">
        <f>IF('Site Description'!$J$34="","", IF('Data Entry'!J277&gt;0,'Data Entry'!J277,0))</f>
        <v/>
      </c>
      <c r="K277" s="242" t="str">
        <f>IF('Site Description'!$J$34="","", IF('Data Entry'!K277&gt;0,'Data Entry'!K277,0))</f>
        <v/>
      </c>
      <c r="L277" s="275" t="e">
        <f>SUM(B277:K277)/('Site Description'!$J$34/10000)</f>
        <v>#VALUE!</v>
      </c>
    </row>
    <row r="278" spans="1:25" ht="16" thickBot="1" x14ac:dyDescent="0.25">
      <c r="A278" s="211" t="s">
        <v>123</v>
      </c>
      <c r="B278" s="276" t="str">
        <f>IFERROR(SUM(B252:B277)/('Site Description'!$J$34/10000),"")</f>
        <v/>
      </c>
      <c r="C278" s="277" t="str">
        <f>IFERROR(SUM(C252:C277)/('Site Description'!$J$34/10000),"")</f>
        <v/>
      </c>
      <c r="D278" s="276" t="str">
        <f>IFERROR(SUM(D252:D277)/('Site Description'!$J$34/10000),"")</f>
        <v/>
      </c>
      <c r="E278" s="276" t="str">
        <f>IFERROR(SUM(E252:E277)/('Site Description'!$J$34/10000),"")</f>
        <v/>
      </c>
      <c r="F278" s="278" t="str">
        <f>IFERROR(SUM(F252:F277)/('Site Description'!$J$34/10000),"")</f>
        <v/>
      </c>
      <c r="G278" s="276" t="str">
        <f>IFERROR(SUM(G252:G277)/('Site Description'!$J$34/10000),"")</f>
        <v/>
      </c>
      <c r="H278" s="276" t="str">
        <f>IFERROR(SUM(H252:H277)/('Site Description'!$J$34/10000),"")</f>
        <v/>
      </c>
      <c r="I278" s="276" t="str">
        <f>IFERROR(SUM(I252:I277)/('Site Description'!$J$34/10000),"")</f>
        <v/>
      </c>
      <c r="J278" s="276" t="str">
        <f>IFERROR(SUM(J252:J277)/('Site Description'!$J$34/10000),"")</f>
        <v/>
      </c>
      <c r="K278" s="279" t="str">
        <f>IFERROR(SUM(K252:K277)/('Site Description'!$J$34/10000),"")</f>
        <v/>
      </c>
      <c r="L278" s="280" t="str">
        <f>IF(SUM(B278:K278)&gt;0,SUM(B278:K278),"")</f>
        <v/>
      </c>
    </row>
    <row r="279" spans="1:25" ht="16" thickBot="1" x14ac:dyDescent="0.25"/>
    <row r="280" spans="1:25" ht="16" thickBot="1" x14ac:dyDescent="0.25">
      <c r="A280" s="448" t="s">
        <v>64</v>
      </c>
      <c r="B280" s="449"/>
      <c r="C280" s="450"/>
      <c r="D280" s="450"/>
      <c r="E280" s="450"/>
      <c r="F280" s="450"/>
      <c r="G280" s="450"/>
      <c r="H280" s="450"/>
      <c r="I280" s="450"/>
      <c r="J280" s="450"/>
      <c r="K280" s="451"/>
      <c r="L280" s="168"/>
    </row>
    <row r="281" spans="1:25" x14ac:dyDescent="0.2">
      <c r="A281" s="171"/>
      <c r="B281" s="172" t="s">
        <v>107</v>
      </c>
      <c r="C281" s="464" t="s">
        <v>23</v>
      </c>
      <c r="D281" s="465"/>
      <c r="E281" s="465"/>
      <c r="F281" s="466"/>
      <c r="G281" s="458" t="s">
        <v>24</v>
      </c>
      <c r="H281" s="459"/>
      <c r="I281" s="459"/>
      <c r="J281" s="459"/>
      <c r="K281" s="460"/>
      <c r="L281" s="173" t="s">
        <v>110</v>
      </c>
    </row>
    <row r="282" spans="1:25" x14ac:dyDescent="0.2">
      <c r="A282" s="177" t="s">
        <v>54</v>
      </c>
      <c r="B282" s="172" t="s">
        <v>108</v>
      </c>
      <c r="C282" s="172" t="s">
        <v>38</v>
      </c>
      <c r="D282" s="172" t="s">
        <v>39</v>
      </c>
      <c r="E282" s="172" t="s">
        <v>40</v>
      </c>
      <c r="F282" s="172" t="s">
        <v>41</v>
      </c>
      <c r="G282" s="172" t="s">
        <v>38</v>
      </c>
      <c r="H282" s="172" t="s">
        <v>39</v>
      </c>
      <c r="I282" s="172" t="s">
        <v>40</v>
      </c>
      <c r="J282" s="172" t="s">
        <v>41</v>
      </c>
      <c r="K282" s="178" t="s">
        <v>65</v>
      </c>
      <c r="L282" s="179" t="s">
        <v>124</v>
      </c>
    </row>
    <row r="283" spans="1:25" x14ac:dyDescent="0.2">
      <c r="A283" s="184" t="s">
        <v>42</v>
      </c>
      <c r="B283" s="217" t="str">
        <f>IF('Site Description'!$K$34="","", IF('Data Entry'!B283&gt;0,'Data Entry'!B283,0))</f>
        <v/>
      </c>
      <c r="C283" s="218" t="str">
        <f>IF('Site Description'!$K$34="","", IF('Data Entry'!C283&gt;0,'Data Entry'!C283,0))</f>
        <v/>
      </c>
      <c r="D283" s="218" t="str">
        <f>IF('Site Description'!$K$34="","", IF('Data Entry'!D283&gt;0,'Data Entry'!D283,0))</f>
        <v/>
      </c>
      <c r="E283" s="218" t="str">
        <f>IF('Site Description'!$K$34="","", IF('Data Entry'!E283&gt;0,'Data Entry'!E283,0))</f>
        <v/>
      </c>
      <c r="F283" s="219" t="str">
        <f>IF('Site Description'!$K$34="","", IF('Data Entry'!F283&gt;0,'Data Entry'!F283,0))</f>
        <v/>
      </c>
      <c r="G283" s="218" t="str">
        <f>IF('Site Description'!$K$34="","", IF('Data Entry'!G283&gt;0,'Data Entry'!G283,0))</f>
        <v/>
      </c>
      <c r="H283" s="218" t="str">
        <f>IF('Site Description'!$K$34="","", IF('Data Entry'!H283&gt;0,'Data Entry'!H283,0))</f>
        <v/>
      </c>
      <c r="I283" s="218" t="str">
        <f>IF('Site Description'!$K$34="","", IF('Data Entry'!I283&gt;0,'Data Entry'!I283,0))</f>
        <v/>
      </c>
      <c r="J283" s="218" t="str">
        <f>IF('Site Description'!$K$34="","", IF('Data Entry'!J283&gt;0,'Data Entry'!J283,0))</f>
        <v/>
      </c>
      <c r="K283" s="220" t="str">
        <f>IF('Site Description'!$K$34="","", IF('Data Entry'!K283&gt;0,'Data Entry'!K283,0))</f>
        <v/>
      </c>
      <c r="L283" s="275" t="e">
        <f>SUM(B283:K283)/('Site Description'!$K$34/10000)</f>
        <v>#VALUE!</v>
      </c>
      <c r="M283" s="174"/>
    </row>
    <row r="284" spans="1:25" x14ac:dyDescent="0.2">
      <c r="A284" s="184" t="s">
        <v>105</v>
      </c>
      <c r="B284" s="221" t="str">
        <f>IF('Site Description'!$K$34="","", IF('Data Entry'!B284&gt;0,'Data Entry'!B284,0))</f>
        <v/>
      </c>
      <c r="C284" s="218" t="str">
        <f>IF('Site Description'!$K$34="","", IF('Data Entry'!C284&gt;0,'Data Entry'!C284,0))</f>
        <v/>
      </c>
      <c r="D284" s="218" t="str">
        <f>IF('Site Description'!$K$34="","", IF('Data Entry'!D284&gt;0,'Data Entry'!D284,0))</f>
        <v/>
      </c>
      <c r="E284" s="218" t="str">
        <f>IF('Site Description'!$K$34="","", IF('Data Entry'!E284&gt;0,'Data Entry'!E284,0))</f>
        <v/>
      </c>
      <c r="F284" s="222" t="str">
        <f>IF('Site Description'!$K$34="","", IF('Data Entry'!F284&gt;0,'Data Entry'!F284,0))</f>
        <v/>
      </c>
      <c r="G284" s="218" t="str">
        <f>IF('Site Description'!$K$34="","", IF('Data Entry'!G284&gt;0,'Data Entry'!G284,0))</f>
        <v/>
      </c>
      <c r="H284" s="218" t="str">
        <f>IF('Site Description'!$K$34="","", IF('Data Entry'!H284&gt;0,'Data Entry'!H284,0))</f>
        <v/>
      </c>
      <c r="I284" s="218" t="str">
        <f>IF('Site Description'!$K$34="","", IF('Data Entry'!I284&gt;0,'Data Entry'!I284,0))</f>
        <v/>
      </c>
      <c r="J284" s="223" t="str">
        <f>IF('Site Description'!$K$34="","", IF('Data Entry'!J284&gt;0,'Data Entry'!J284,0))</f>
        <v/>
      </c>
      <c r="K284" s="224" t="str">
        <f>IF('Site Description'!$K$34="","", IF('Data Entry'!K284&gt;0,'Data Entry'!K284,0))</f>
        <v/>
      </c>
      <c r="L284" s="275" t="e">
        <f>SUM(B284:K284)/('Site Description'!$K$34/10000)</f>
        <v>#VALUE!</v>
      </c>
    </row>
    <row r="285" spans="1:25" x14ac:dyDescent="0.2">
      <c r="A285" s="184" t="s">
        <v>43</v>
      </c>
      <c r="B285" s="221" t="str">
        <f>IF('Site Description'!$K$34="","", IF('Data Entry'!B285&gt;0,'Data Entry'!B285,0))</f>
        <v/>
      </c>
      <c r="C285" s="218" t="str">
        <f>IF('Site Description'!$K$34="","", IF('Data Entry'!C285&gt;0,'Data Entry'!C285,0))</f>
        <v/>
      </c>
      <c r="D285" s="218" t="str">
        <f>IF('Site Description'!$K$34="","", IF('Data Entry'!D285&gt;0,'Data Entry'!D285,0))</f>
        <v/>
      </c>
      <c r="E285" s="218" t="str">
        <f>IF('Site Description'!$K$34="","", IF('Data Entry'!E285&gt;0,'Data Entry'!E285,0))</f>
        <v/>
      </c>
      <c r="F285" s="219" t="str">
        <f>IF('Site Description'!$K$34="","", IF('Data Entry'!F285&gt;0,'Data Entry'!F285,0))</f>
        <v/>
      </c>
      <c r="G285" s="218" t="str">
        <f>IF('Site Description'!$K$34="","", IF('Data Entry'!G285&gt;0,'Data Entry'!G285,0))</f>
        <v/>
      </c>
      <c r="H285" s="218" t="str">
        <f>IF('Site Description'!$K$34="","", IF('Data Entry'!H285&gt;0,'Data Entry'!H285,0))</f>
        <v/>
      </c>
      <c r="I285" s="218" t="str">
        <f>IF('Site Description'!$K$34="","", IF('Data Entry'!I285&gt;0,'Data Entry'!I285,0))</f>
        <v/>
      </c>
      <c r="J285" s="218" t="str">
        <f>IF('Site Description'!$K$34="","", IF('Data Entry'!J285&gt;0,'Data Entry'!J285,0))</f>
        <v/>
      </c>
      <c r="K285" s="220" t="str">
        <f>IF('Site Description'!$K$34="","", IF('Data Entry'!K285&gt;0,'Data Entry'!K285,0))</f>
        <v/>
      </c>
      <c r="L285" s="275" t="e">
        <f>SUM(B285:K285)/('Site Description'!$K$34/10000)</f>
        <v>#VALUE!</v>
      </c>
    </row>
    <row r="286" spans="1:25" x14ac:dyDescent="0.2">
      <c r="A286" s="194" t="s">
        <v>104</v>
      </c>
      <c r="B286" s="221" t="str">
        <f>IF('Site Description'!$K$34="","", IF('Data Entry'!B286&gt;0,'Data Entry'!B286,0))</f>
        <v/>
      </c>
      <c r="C286" s="218" t="str">
        <f>IF('Site Description'!$K$34="","", IF('Data Entry'!C286&gt;0,'Data Entry'!C286,0))</f>
        <v/>
      </c>
      <c r="D286" s="218" t="str">
        <f>IF('Site Description'!$K$34="","", IF('Data Entry'!D286&gt;0,'Data Entry'!D286,0))</f>
        <v/>
      </c>
      <c r="E286" s="218" t="str">
        <f>IF('Site Description'!$K$34="","", IF('Data Entry'!E286&gt;0,'Data Entry'!E286,0))</f>
        <v/>
      </c>
      <c r="F286" s="218" t="str">
        <f>IF('Site Description'!$K$34="","", IF('Data Entry'!F286&gt;0,'Data Entry'!F286,0))</f>
        <v/>
      </c>
      <c r="G286" s="225" t="str">
        <f>IF('Site Description'!$K$34="","", IF('Data Entry'!G286&gt;0,'Data Entry'!G286,0))</f>
        <v/>
      </c>
      <c r="H286" s="218" t="str">
        <f>IF('Site Description'!$K$34="","", IF('Data Entry'!H286&gt;0,'Data Entry'!H286,0))</f>
        <v/>
      </c>
      <c r="I286" s="218" t="str">
        <f>IF('Site Description'!$K$34="","", IF('Data Entry'!I286&gt;0,'Data Entry'!I286,0))</f>
        <v/>
      </c>
      <c r="J286" s="218" t="str">
        <f>IF('Site Description'!$K$34="","", IF('Data Entry'!J286&gt;0,'Data Entry'!J286,0))</f>
        <v/>
      </c>
      <c r="K286" s="220" t="str">
        <f>IF('Site Description'!$K$34="","", IF('Data Entry'!K286&gt;0,'Data Entry'!K286,0))</f>
        <v/>
      </c>
      <c r="L286" s="275" t="e">
        <f>SUM(B286:K286)/('Site Description'!$K$34/10000)</f>
        <v>#VALUE!</v>
      </c>
    </row>
    <row r="287" spans="1:25" x14ac:dyDescent="0.2">
      <c r="A287" s="195"/>
      <c r="B287" s="226"/>
      <c r="C287" s="227"/>
      <c r="D287" s="227"/>
      <c r="E287" s="227"/>
      <c r="F287" s="228"/>
      <c r="G287" s="227"/>
      <c r="H287" s="227"/>
      <c r="I287" s="227"/>
      <c r="J287" s="227"/>
      <c r="K287" s="229"/>
      <c r="L287" s="275"/>
      <c r="N287" s="209"/>
      <c r="O287" s="174"/>
      <c r="P287" s="174"/>
      <c r="Q287" s="174"/>
      <c r="R287" s="174"/>
      <c r="S287" s="174"/>
      <c r="T287" s="174"/>
      <c r="U287" s="174"/>
      <c r="V287" s="174"/>
      <c r="W287" s="174"/>
      <c r="X287" s="174"/>
      <c r="Y287" s="174"/>
    </row>
    <row r="288" spans="1:25" x14ac:dyDescent="0.2">
      <c r="A288" s="195" t="s">
        <v>100</v>
      </c>
      <c r="B288" s="221" t="str">
        <f>IF('Site Description'!$K$34="","", IF('Data Entry'!B288&gt;0,'Data Entry'!B288,0))</f>
        <v/>
      </c>
      <c r="C288" s="218" t="str">
        <f>IF('Site Description'!$K$34="","", IF('Data Entry'!C288&gt;0,'Data Entry'!C288,0))</f>
        <v/>
      </c>
      <c r="D288" s="218" t="str">
        <f>IF('Site Description'!$K$34="","", IF('Data Entry'!D288&gt;0,'Data Entry'!D288,0))</f>
        <v/>
      </c>
      <c r="E288" s="218" t="str">
        <f>IF('Site Description'!$K$34="","", IF('Data Entry'!E288&gt;0,'Data Entry'!E288,0))</f>
        <v/>
      </c>
      <c r="F288" s="222" t="str">
        <f>IF('Site Description'!$K$34="","", IF('Data Entry'!F288&gt;0,'Data Entry'!F288,0))</f>
        <v/>
      </c>
      <c r="G288" s="230" t="str">
        <f>IF('Site Description'!$K$34="","", IF('Data Entry'!G288&gt;0,'Data Entry'!G288,0))</f>
        <v/>
      </c>
      <c r="H288" s="230" t="str">
        <f>IF('Site Description'!$K$34="","", IF('Data Entry'!H288&gt;0,'Data Entry'!H288,0))</f>
        <v/>
      </c>
      <c r="I288" s="230" t="str">
        <f>IF('Site Description'!$K$34="","", IF('Data Entry'!I288&gt;0,'Data Entry'!I288,0))</f>
        <v/>
      </c>
      <c r="J288" s="231" t="str">
        <f>IF('Site Description'!$K$34="","", IF('Data Entry'!J288&gt;0,'Data Entry'!J288,0))</f>
        <v/>
      </c>
      <c r="K288" s="232" t="str">
        <f>IF('Site Description'!$K$34="","", IF('Data Entry'!K288&gt;0,'Data Entry'!K288,0))</f>
        <v/>
      </c>
      <c r="L288" s="275" t="e">
        <f>SUM(B288:K288)/('Site Description'!$K$34/10000)</f>
        <v>#VALUE!</v>
      </c>
    </row>
    <row r="289" spans="1:12" x14ac:dyDescent="0.2">
      <c r="A289" s="146" t="s">
        <v>44</v>
      </c>
      <c r="B289" s="221" t="str">
        <f>IF('Site Description'!$K$34="","", IF('Data Entry'!B289&gt;0,'Data Entry'!B289,0))</f>
        <v/>
      </c>
      <c r="C289" s="218" t="str">
        <f>IF('Site Description'!$K$34="","", IF('Data Entry'!C289&gt;0,'Data Entry'!C289,0))</f>
        <v/>
      </c>
      <c r="D289" s="218" t="str">
        <f>IF('Site Description'!$K$34="","", IF('Data Entry'!D289&gt;0,'Data Entry'!D289,0))</f>
        <v/>
      </c>
      <c r="E289" s="218" t="str">
        <f>IF('Site Description'!$K$34="","", IF('Data Entry'!E289&gt;0,'Data Entry'!E289,0))</f>
        <v/>
      </c>
      <c r="F289" s="222" t="str">
        <f>IF('Site Description'!$K$34="","", IF('Data Entry'!F289&gt;0,'Data Entry'!F289,0))</f>
        <v/>
      </c>
      <c r="G289" s="230" t="str">
        <f>IF('Site Description'!$K$34="","", IF('Data Entry'!G289&gt;0,'Data Entry'!G289,0))</f>
        <v/>
      </c>
      <c r="H289" s="230" t="str">
        <f>IF('Site Description'!$K$34="","", IF('Data Entry'!H289&gt;0,'Data Entry'!H289,0))</f>
        <v/>
      </c>
      <c r="I289" s="230" t="str">
        <f>IF('Site Description'!$K$34="","", IF('Data Entry'!I289&gt;0,'Data Entry'!I289,0))</f>
        <v/>
      </c>
      <c r="J289" s="231" t="str">
        <f>IF('Site Description'!$K$34="","", IF('Data Entry'!J289&gt;0,'Data Entry'!J289,0))</f>
        <v/>
      </c>
      <c r="K289" s="232" t="str">
        <f>IF('Site Description'!$K$34="","", IF('Data Entry'!K289&gt;0,'Data Entry'!K289,0))</f>
        <v/>
      </c>
      <c r="L289" s="275" t="e">
        <f>SUM(B289:K289)/('Site Description'!$K$34/10000)</f>
        <v>#VALUE!</v>
      </c>
    </row>
    <row r="290" spans="1:12" x14ac:dyDescent="0.2">
      <c r="A290" s="146" t="s">
        <v>28</v>
      </c>
      <c r="B290" s="221" t="str">
        <f>IF('Site Description'!$K$34="","", IF('Data Entry'!B290&gt;0,'Data Entry'!B290,0))</f>
        <v/>
      </c>
      <c r="C290" s="218" t="str">
        <f>IF('Site Description'!$K$34="","", IF('Data Entry'!C290&gt;0,'Data Entry'!C290,0))</f>
        <v/>
      </c>
      <c r="D290" s="218" t="str">
        <f>IF('Site Description'!$K$34="","", IF('Data Entry'!D290&gt;0,'Data Entry'!D290,0))</f>
        <v/>
      </c>
      <c r="E290" s="218" t="str">
        <f>IF('Site Description'!$K$34="","", IF('Data Entry'!E290&gt;0,'Data Entry'!E290,0))</f>
        <v/>
      </c>
      <c r="F290" s="222" t="str">
        <f>IF('Site Description'!$K$34="","", IF('Data Entry'!F290&gt;0,'Data Entry'!F290,0))</f>
        <v/>
      </c>
      <c r="G290" s="230" t="str">
        <f>IF('Site Description'!$K$34="","", IF('Data Entry'!G290&gt;0,'Data Entry'!G290,0))</f>
        <v/>
      </c>
      <c r="H290" s="230" t="str">
        <f>IF('Site Description'!$K$34="","", IF('Data Entry'!H290&gt;0,'Data Entry'!H290,0))</f>
        <v/>
      </c>
      <c r="I290" s="230" t="str">
        <f>IF('Site Description'!$K$34="","", IF('Data Entry'!I290&gt;0,'Data Entry'!I290,0))</f>
        <v/>
      </c>
      <c r="J290" s="231" t="str">
        <f>IF('Site Description'!$K$34="","", IF('Data Entry'!J290&gt;0,'Data Entry'!J290,0))</f>
        <v/>
      </c>
      <c r="K290" s="232" t="str">
        <f>IF('Site Description'!$K$34="","", IF('Data Entry'!K290&gt;0,'Data Entry'!K290,0))</f>
        <v/>
      </c>
      <c r="L290" s="275" t="e">
        <f>SUM(B290:K290)/('Site Description'!$K$34/10000)</f>
        <v>#VALUE!</v>
      </c>
    </row>
    <row r="291" spans="1:12" x14ac:dyDescent="0.2">
      <c r="A291" s="146" t="s">
        <v>29</v>
      </c>
      <c r="B291" s="221" t="str">
        <f>IF('Site Description'!$K$34="","", IF('Data Entry'!B291&gt;0,'Data Entry'!B291,0))</f>
        <v/>
      </c>
      <c r="C291" s="218" t="str">
        <f>IF('Site Description'!$K$34="","", IF('Data Entry'!C291&gt;0,'Data Entry'!C291,0))</f>
        <v/>
      </c>
      <c r="D291" s="218" t="str">
        <f>IF('Site Description'!$K$34="","", IF('Data Entry'!D291&gt;0,'Data Entry'!D291,0))</f>
        <v/>
      </c>
      <c r="E291" s="218" t="str">
        <f>IF('Site Description'!$K$34="","", IF('Data Entry'!E291&gt;0,'Data Entry'!E291,0))</f>
        <v/>
      </c>
      <c r="F291" s="219" t="str">
        <f>IF('Site Description'!$K$34="","", IF('Data Entry'!F291&gt;0,'Data Entry'!F291,0))</f>
        <v/>
      </c>
      <c r="G291" s="230" t="str">
        <f>IF('Site Description'!$K$34="","", IF('Data Entry'!G291&gt;0,'Data Entry'!G291,0))</f>
        <v/>
      </c>
      <c r="H291" s="230" t="str">
        <f>IF('Site Description'!$K$34="","", IF('Data Entry'!H291&gt;0,'Data Entry'!H291,0))</f>
        <v/>
      </c>
      <c r="I291" s="230" t="str">
        <f>IF('Site Description'!$K$34="","", IF('Data Entry'!I291&gt;0,'Data Entry'!I291,0))</f>
        <v/>
      </c>
      <c r="J291" s="230" t="str">
        <f>IF('Site Description'!$K$34="","", IF('Data Entry'!J291&gt;0,'Data Entry'!J291,0))</f>
        <v/>
      </c>
      <c r="K291" s="233" t="str">
        <f>IF('Site Description'!$K$34="","", IF('Data Entry'!K291&gt;0,'Data Entry'!K291,0))</f>
        <v/>
      </c>
      <c r="L291" s="275" t="e">
        <f>SUM(B291:K291)/('Site Description'!$K$34/10000)</f>
        <v>#VALUE!</v>
      </c>
    </row>
    <row r="292" spans="1:12" x14ac:dyDescent="0.2">
      <c r="A292" s="146" t="s">
        <v>26</v>
      </c>
      <c r="B292" s="221" t="str">
        <f>IF('Site Description'!$K$34="","", IF('Data Entry'!B292&gt;0,'Data Entry'!B292,0))</f>
        <v/>
      </c>
      <c r="C292" s="218" t="str">
        <f>IF('Site Description'!$K$34="","", IF('Data Entry'!C292&gt;0,'Data Entry'!C292,0))</f>
        <v/>
      </c>
      <c r="D292" s="218" t="str">
        <f>IF('Site Description'!$K$34="","", IF('Data Entry'!D292&gt;0,'Data Entry'!D292,0))</f>
        <v/>
      </c>
      <c r="E292" s="218" t="str">
        <f>IF('Site Description'!$K$34="","", IF('Data Entry'!E292&gt;0,'Data Entry'!E292,0))</f>
        <v/>
      </c>
      <c r="F292" s="222" t="str">
        <f>IF('Site Description'!$K$34="","", IF('Data Entry'!F292&gt;0,'Data Entry'!F292,0))</f>
        <v/>
      </c>
      <c r="G292" s="230" t="str">
        <f>IF('Site Description'!$K$34="","", IF('Data Entry'!G292&gt;0,'Data Entry'!G292,0))</f>
        <v/>
      </c>
      <c r="H292" s="230" t="str">
        <f>IF('Site Description'!$K$34="","", IF('Data Entry'!H292&gt;0,'Data Entry'!H292,0))</f>
        <v/>
      </c>
      <c r="I292" s="230" t="str">
        <f>IF('Site Description'!$K$34="","", IF('Data Entry'!I292&gt;0,'Data Entry'!I292,0))</f>
        <v/>
      </c>
      <c r="J292" s="231" t="str">
        <f>IF('Site Description'!$K$34="","", IF('Data Entry'!J292&gt;0,'Data Entry'!J292,0))</f>
        <v/>
      </c>
      <c r="K292" s="232" t="str">
        <f>IF('Site Description'!$K$34="","", IF('Data Entry'!K292&gt;0,'Data Entry'!K292,0))</f>
        <v/>
      </c>
      <c r="L292" s="275" t="e">
        <f>SUM(B292:K292)/('Site Description'!$K$34/10000)</f>
        <v>#VALUE!</v>
      </c>
    </row>
    <row r="293" spans="1:12" x14ac:dyDescent="0.2">
      <c r="A293" s="198"/>
      <c r="B293" s="226"/>
      <c r="C293" s="227"/>
      <c r="D293" s="227"/>
      <c r="E293" s="227"/>
      <c r="F293" s="228"/>
      <c r="G293" s="234"/>
      <c r="H293" s="234"/>
      <c r="I293" s="234"/>
      <c r="J293" s="234"/>
      <c r="K293" s="235"/>
      <c r="L293" s="275"/>
    </row>
    <row r="294" spans="1:12" x14ac:dyDescent="0.2">
      <c r="A294" s="146" t="s">
        <v>45</v>
      </c>
      <c r="B294" s="221" t="str">
        <f>IF('Site Description'!$K$34="","", IF('Data Entry'!B294&gt;0,'Data Entry'!B294,0))</f>
        <v/>
      </c>
      <c r="C294" s="230" t="str">
        <f>IF('Site Description'!$K$34="","", IF('Data Entry'!C294&gt;0,'Data Entry'!C294,0))</f>
        <v/>
      </c>
      <c r="D294" s="230" t="str">
        <f>IF('Site Description'!$K$34="","", IF('Data Entry'!D294&gt;0,'Data Entry'!D294,0))</f>
        <v/>
      </c>
      <c r="E294" s="230" t="str">
        <f>IF('Site Description'!$K$34="","", IF('Data Entry'!E294&gt;0,'Data Entry'!E294,0))</f>
        <v/>
      </c>
      <c r="F294" s="237" t="str">
        <f>IF('Site Description'!$K$34="","", IF('Data Entry'!F294&gt;0,'Data Entry'!F294,0))</f>
        <v/>
      </c>
      <c r="G294" s="230" t="str">
        <f>IF('Site Description'!$K$34="","", IF('Data Entry'!G294&gt;0,'Data Entry'!G294,0))</f>
        <v/>
      </c>
      <c r="H294" s="230" t="str">
        <f>IF('Site Description'!$K$34="","", IF('Data Entry'!H294&gt;0,'Data Entry'!H294,0))</f>
        <v/>
      </c>
      <c r="I294" s="230" t="str">
        <f>IF('Site Description'!$K$34="","", IF('Data Entry'!I294&gt;0,'Data Entry'!I294,0))</f>
        <v/>
      </c>
      <c r="J294" s="230" t="str">
        <f>IF('Site Description'!$K$34="","", IF('Data Entry'!J294&gt;0,'Data Entry'!J294,0))</f>
        <v/>
      </c>
      <c r="K294" s="232" t="str">
        <f>IF('Site Description'!$K$34="","", IF('Data Entry'!K294&gt;0,'Data Entry'!K294,0))</f>
        <v/>
      </c>
      <c r="L294" s="275" t="e">
        <f>SUM(B294:K294)/('Site Description'!$K$34/10000)</f>
        <v>#VALUE!</v>
      </c>
    </row>
    <row r="295" spans="1:12" x14ac:dyDescent="0.2">
      <c r="A295" s="146" t="s">
        <v>46</v>
      </c>
      <c r="B295" s="221" t="str">
        <f>IF('Site Description'!$K$34="","", IF('Data Entry'!B295&gt;0,'Data Entry'!B295,0))</f>
        <v/>
      </c>
      <c r="C295" s="230" t="str">
        <f>IF('Site Description'!$K$34="","", IF('Data Entry'!C295&gt;0,'Data Entry'!C295,0))</f>
        <v/>
      </c>
      <c r="D295" s="230" t="str">
        <f>IF('Site Description'!$K$34="","", IF('Data Entry'!D295&gt;0,'Data Entry'!D295,0))</f>
        <v/>
      </c>
      <c r="E295" s="230" t="str">
        <f>IF('Site Description'!$K$34="","", IF('Data Entry'!E295&gt;0,'Data Entry'!E295,0))</f>
        <v/>
      </c>
      <c r="F295" s="237" t="str">
        <f>IF('Site Description'!$K$34="","", IF('Data Entry'!F295&gt;0,'Data Entry'!F295,0))</f>
        <v/>
      </c>
      <c r="G295" s="230" t="str">
        <f>IF('Site Description'!$K$34="","", IF('Data Entry'!G295&gt;0,'Data Entry'!G295,0))</f>
        <v/>
      </c>
      <c r="H295" s="230" t="str">
        <f>IF('Site Description'!$K$34="","", IF('Data Entry'!H295&gt;0,'Data Entry'!H295,0))</f>
        <v/>
      </c>
      <c r="I295" s="230" t="str">
        <f>IF('Site Description'!$K$34="","", IF('Data Entry'!I295&gt;0,'Data Entry'!I295,0))</f>
        <v/>
      </c>
      <c r="J295" s="230" t="str">
        <f>IF('Site Description'!$K$34="","", IF('Data Entry'!J295&gt;0,'Data Entry'!J295,0))</f>
        <v/>
      </c>
      <c r="K295" s="233" t="str">
        <f>IF('Site Description'!$K$34="","", IF('Data Entry'!K295&gt;0,'Data Entry'!K295,0))</f>
        <v/>
      </c>
      <c r="L295" s="275" t="e">
        <f>SUM(B295:K295)/('Site Description'!$K$34/10000)</f>
        <v>#VALUE!</v>
      </c>
    </row>
    <row r="296" spans="1:12" x14ac:dyDescent="0.2">
      <c r="A296" s="146" t="s">
        <v>47</v>
      </c>
      <c r="B296" s="221" t="str">
        <f>IF('Site Description'!$K$34="","", IF('Data Entry'!B296&gt;0,'Data Entry'!B296,0))</f>
        <v/>
      </c>
      <c r="C296" s="230" t="str">
        <f>IF('Site Description'!$K$34="","", IF('Data Entry'!C296&gt;0,'Data Entry'!C296,0))</f>
        <v/>
      </c>
      <c r="D296" s="230" t="str">
        <f>IF('Site Description'!$K$34="","", IF('Data Entry'!D296&gt;0,'Data Entry'!D296,0))</f>
        <v/>
      </c>
      <c r="E296" s="230" t="str">
        <f>IF('Site Description'!$K$34="","", IF('Data Entry'!E296&gt;0,'Data Entry'!E296,0))</f>
        <v/>
      </c>
      <c r="F296" s="236" t="str">
        <f>IF('Site Description'!$K$34="","", IF('Data Entry'!F296&gt;0,'Data Entry'!F296,0))</f>
        <v/>
      </c>
      <c r="G296" s="230" t="str">
        <f>IF('Site Description'!$K$34="","", IF('Data Entry'!G296&gt;0,'Data Entry'!G296,0))</f>
        <v/>
      </c>
      <c r="H296" s="230" t="str">
        <f>IF('Site Description'!$K$34="","", IF('Data Entry'!H296&gt;0,'Data Entry'!H296,0))</f>
        <v/>
      </c>
      <c r="I296" s="230" t="str">
        <f>IF('Site Description'!$K$34="","", IF('Data Entry'!I296&gt;0,'Data Entry'!I296,0))</f>
        <v/>
      </c>
      <c r="J296" s="231" t="str">
        <f>IF('Site Description'!$K$34="","", IF('Data Entry'!J296&gt;0,'Data Entry'!J296,0))</f>
        <v/>
      </c>
      <c r="K296" s="232" t="str">
        <f>IF('Site Description'!$K$34="","", IF('Data Entry'!K296&gt;0,'Data Entry'!K296,0))</f>
        <v/>
      </c>
      <c r="L296" s="275" t="e">
        <f>SUM(B296:K296)/('Site Description'!$K$34/10000)</f>
        <v>#VALUE!</v>
      </c>
    </row>
    <row r="297" spans="1:12" x14ac:dyDescent="0.2">
      <c r="A297" s="146" t="s">
        <v>48</v>
      </c>
      <c r="B297" s="221" t="str">
        <f>IF('Site Description'!$K$34="","", IF('Data Entry'!B297&gt;0,'Data Entry'!B297,0))</f>
        <v/>
      </c>
      <c r="C297" s="230" t="str">
        <f>IF('Site Description'!$K$34="","", IF('Data Entry'!C297&gt;0,'Data Entry'!C297,0))</f>
        <v/>
      </c>
      <c r="D297" s="230" t="str">
        <f>IF('Site Description'!$K$34="","", IF('Data Entry'!D297&gt;0,'Data Entry'!D297,0))</f>
        <v/>
      </c>
      <c r="E297" s="230" t="str">
        <f>IF('Site Description'!$K$34="","", IF('Data Entry'!E297&gt;0,'Data Entry'!E297,0))</f>
        <v/>
      </c>
      <c r="F297" s="236" t="str">
        <f>IF('Site Description'!$K$34="","", IF('Data Entry'!F297&gt;0,'Data Entry'!F297,0))</f>
        <v/>
      </c>
      <c r="G297" s="230" t="str">
        <f>IF('Site Description'!$K$34="","", IF('Data Entry'!G297&gt;0,'Data Entry'!G297,0))</f>
        <v/>
      </c>
      <c r="H297" s="230" t="str">
        <f>IF('Site Description'!$K$34="","", IF('Data Entry'!H297&gt;0,'Data Entry'!H297,0))</f>
        <v/>
      </c>
      <c r="I297" s="230" t="str">
        <f>IF('Site Description'!$K$34="","", IF('Data Entry'!I297&gt;0,'Data Entry'!I297,0))</f>
        <v/>
      </c>
      <c r="J297" s="231" t="str">
        <f>IF('Site Description'!$K$34="","", IF('Data Entry'!J297&gt;0,'Data Entry'!J297,0))</f>
        <v/>
      </c>
      <c r="K297" s="232" t="str">
        <f>IF('Site Description'!$K$34="","", IF('Data Entry'!K297&gt;0,'Data Entry'!K297,0))</f>
        <v/>
      </c>
      <c r="L297" s="275" t="e">
        <f>SUM(B297:K297)/('Site Description'!$K$34/10000)</f>
        <v>#VALUE!</v>
      </c>
    </row>
    <row r="298" spans="1:12" x14ac:dyDescent="0.2">
      <c r="A298" s="146" t="s">
        <v>32</v>
      </c>
      <c r="B298" s="221" t="str">
        <f>IF('Site Description'!$K$34="","", IF('Data Entry'!B298&gt;0,'Data Entry'!B298,0))</f>
        <v/>
      </c>
      <c r="C298" s="230" t="str">
        <f>IF('Site Description'!$K$34="","", IF('Data Entry'!C298&gt;0,'Data Entry'!C298,0))</f>
        <v/>
      </c>
      <c r="D298" s="230" t="str">
        <f>IF('Site Description'!$K$34="","", IF('Data Entry'!D298&gt;0,'Data Entry'!D298,0))</f>
        <v/>
      </c>
      <c r="E298" s="230" t="str">
        <f>IF('Site Description'!$K$34="","", IF('Data Entry'!E298&gt;0,'Data Entry'!E298,0))</f>
        <v/>
      </c>
      <c r="F298" s="237" t="str">
        <f>IF('Site Description'!$K$34="","", IF('Data Entry'!F298&gt;0,'Data Entry'!F298,0))</f>
        <v/>
      </c>
      <c r="G298" s="230" t="str">
        <f>IF('Site Description'!$K$34="","", IF('Data Entry'!G298&gt;0,'Data Entry'!G298,0))</f>
        <v/>
      </c>
      <c r="H298" s="230" t="str">
        <f>IF('Site Description'!$K$34="","", IF('Data Entry'!H298&gt;0,'Data Entry'!H298,0))</f>
        <v/>
      </c>
      <c r="I298" s="230" t="str">
        <f>IF('Site Description'!$K$34="","", IF('Data Entry'!I298&gt;0,'Data Entry'!I298,0))</f>
        <v/>
      </c>
      <c r="J298" s="230" t="str">
        <f>IF('Site Description'!$K$34="","", IF('Data Entry'!J298&gt;0,'Data Entry'!J298,0))</f>
        <v/>
      </c>
      <c r="K298" s="233" t="str">
        <f>IF('Site Description'!$K$34="","", IF('Data Entry'!K298&gt;0,'Data Entry'!K298,0))</f>
        <v/>
      </c>
      <c r="L298" s="275" t="e">
        <f>SUM(B298:K298)/('Site Description'!$K$34/10000)</f>
        <v>#VALUE!</v>
      </c>
    </row>
    <row r="299" spans="1:12" x14ac:dyDescent="0.2">
      <c r="A299" s="146" t="s">
        <v>49</v>
      </c>
      <c r="B299" s="221" t="str">
        <f>IF('Site Description'!$K$34="","", IF('Data Entry'!B299&gt;0,'Data Entry'!B299,0))</f>
        <v/>
      </c>
      <c r="C299" s="230" t="str">
        <f>IF('Site Description'!$K$34="","", IF('Data Entry'!C299&gt;0,'Data Entry'!C299,0))</f>
        <v/>
      </c>
      <c r="D299" s="230" t="str">
        <f>IF('Site Description'!$K$34="","", IF('Data Entry'!D299&gt;0,'Data Entry'!D299,0))</f>
        <v/>
      </c>
      <c r="E299" s="230" t="str">
        <f>IF('Site Description'!$K$34="","", IF('Data Entry'!E299&gt;0,'Data Entry'!E299,0))</f>
        <v/>
      </c>
      <c r="F299" s="237" t="str">
        <f>IF('Site Description'!$K$34="","", IF('Data Entry'!F299&gt;0,'Data Entry'!F299,0))</f>
        <v/>
      </c>
      <c r="G299" s="230" t="str">
        <f>IF('Site Description'!$K$34="","", IF('Data Entry'!G299&gt;0,'Data Entry'!G299,0))</f>
        <v/>
      </c>
      <c r="H299" s="230" t="str">
        <f>IF('Site Description'!$K$34="","", IF('Data Entry'!H299&gt;0,'Data Entry'!H299,0))</f>
        <v/>
      </c>
      <c r="I299" s="230" t="str">
        <f>IF('Site Description'!$K$34="","", IF('Data Entry'!I299&gt;0,'Data Entry'!I299,0))</f>
        <v/>
      </c>
      <c r="J299" s="230" t="str">
        <f>IF('Site Description'!$K$34="","", IF('Data Entry'!J299&gt;0,'Data Entry'!J299,0))</f>
        <v/>
      </c>
      <c r="K299" s="233" t="str">
        <f>IF('Site Description'!$K$34="","", IF('Data Entry'!K299&gt;0,'Data Entry'!K299,0))</f>
        <v/>
      </c>
      <c r="L299" s="275" t="e">
        <f>SUM(B299:K299)/('Site Description'!$K$34/10000)</f>
        <v>#VALUE!</v>
      </c>
    </row>
    <row r="300" spans="1:12" x14ac:dyDescent="0.2">
      <c r="A300" s="146" t="s">
        <v>76</v>
      </c>
      <c r="B300" s="221" t="str">
        <f>IF('Site Description'!$K$34="","", IF('Data Entry'!B300&gt;0,'Data Entry'!B300,0))</f>
        <v/>
      </c>
      <c r="C300" s="230" t="str">
        <f>IF('Site Description'!$K$34="","", IF('Data Entry'!C300&gt;0,'Data Entry'!C300,0))</f>
        <v/>
      </c>
      <c r="D300" s="230" t="str">
        <f>IF('Site Description'!$K$34="","", IF('Data Entry'!D300&gt;0,'Data Entry'!D300,0))</f>
        <v/>
      </c>
      <c r="E300" s="230" t="str">
        <f>IF('Site Description'!$K$34="","", IF('Data Entry'!E300&gt;0,'Data Entry'!E300,0))</f>
        <v/>
      </c>
      <c r="F300" s="236" t="str">
        <f>IF('Site Description'!$K$34="","", IF('Data Entry'!F300&gt;0,'Data Entry'!F300,0))</f>
        <v/>
      </c>
      <c r="G300" s="230" t="str">
        <f>IF('Site Description'!$K$34="","", IF('Data Entry'!G300&gt;0,'Data Entry'!G300,0))</f>
        <v/>
      </c>
      <c r="H300" s="230" t="str">
        <f>IF('Site Description'!$K$34="","", IF('Data Entry'!H300&gt;0,'Data Entry'!H300,0))</f>
        <v/>
      </c>
      <c r="I300" s="230" t="str">
        <f>IF('Site Description'!$K$34="","", IF('Data Entry'!I300&gt;0,'Data Entry'!I300,0))</f>
        <v/>
      </c>
      <c r="J300" s="231" t="str">
        <f>IF('Site Description'!$K$34="","", IF('Data Entry'!J300&gt;0,'Data Entry'!J300,0))</f>
        <v/>
      </c>
      <c r="K300" s="232" t="str">
        <f>IF('Site Description'!$K$34="","", IF('Data Entry'!K300&gt;0,'Data Entry'!K300,0))</f>
        <v/>
      </c>
      <c r="L300" s="275" t="e">
        <f>SUM(B300:K300)/('Site Description'!$K$34/10000)</f>
        <v>#VALUE!</v>
      </c>
    </row>
    <row r="301" spans="1:12" x14ac:dyDescent="0.2">
      <c r="A301" s="146" t="s">
        <v>33</v>
      </c>
      <c r="B301" s="221" t="str">
        <f>IF('Site Description'!$K$34="","", IF('Data Entry'!B301&gt;0,'Data Entry'!B301,0))</f>
        <v/>
      </c>
      <c r="C301" s="230" t="str">
        <f>IF('Site Description'!$K$34="","", IF('Data Entry'!C301&gt;0,'Data Entry'!C301,0))</f>
        <v/>
      </c>
      <c r="D301" s="230" t="str">
        <f>IF('Site Description'!$K$34="","", IF('Data Entry'!D301&gt;0,'Data Entry'!D301,0))</f>
        <v/>
      </c>
      <c r="E301" s="230" t="str">
        <f>IF('Site Description'!$K$34="","", IF('Data Entry'!E301&gt;0,'Data Entry'!E301,0))</f>
        <v/>
      </c>
      <c r="F301" s="236" t="str">
        <f>IF('Site Description'!$K$34="","", IF('Data Entry'!F301&gt;0,'Data Entry'!F301,0))</f>
        <v/>
      </c>
      <c r="G301" s="230" t="str">
        <f>IF('Site Description'!$K$34="","", IF('Data Entry'!G301&gt;0,'Data Entry'!G301,0))</f>
        <v/>
      </c>
      <c r="H301" s="230" t="str">
        <f>IF('Site Description'!$K$34="","", IF('Data Entry'!H301&gt;0,'Data Entry'!H301,0))</f>
        <v/>
      </c>
      <c r="I301" s="230" t="str">
        <f>IF('Site Description'!$K$34="","", IF('Data Entry'!I301&gt;0,'Data Entry'!I301,0))</f>
        <v/>
      </c>
      <c r="J301" s="231" t="str">
        <f>IF('Site Description'!$K$34="","", IF('Data Entry'!J301&gt;0,'Data Entry'!J301,0))</f>
        <v/>
      </c>
      <c r="K301" s="232" t="str">
        <f>IF('Site Description'!$K$34="","", IF('Data Entry'!K301&gt;0,'Data Entry'!K301,0))</f>
        <v/>
      </c>
      <c r="L301" s="275" t="e">
        <f>SUM(B301:K301)/('Site Description'!$K$34/10000)</f>
        <v>#VALUE!</v>
      </c>
    </row>
    <row r="302" spans="1:12" x14ac:dyDescent="0.2">
      <c r="A302" s="146" t="s">
        <v>111</v>
      </c>
      <c r="B302" s="221" t="str">
        <f>IF('Site Description'!$K$34="","", IF('Data Entry'!B302&gt;0,'Data Entry'!B302,0))</f>
        <v/>
      </c>
      <c r="C302" s="230" t="str">
        <f>IF('Site Description'!$K$34="","", IF('Data Entry'!C302&gt;0,'Data Entry'!C302,0))</f>
        <v/>
      </c>
      <c r="D302" s="230" t="str">
        <f>IF('Site Description'!$K$34="","", IF('Data Entry'!D302&gt;0,'Data Entry'!D302,0))</f>
        <v/>
      </c>
      <c r="E302" s="230" t="str">
        <f>IF('Site Description'!$K$34="","", IF('Data Entry'!E302&gt;0,'Data Entry'!E302,0))</f>
        <v/>
      </c>
      <c r="F302" s="237" t="str">
        <f>IF('Site Description'!$K$34="","", IF('Data Entry'!F302&gt;0,'Data Entry'!F302,0))</f>
        <v/>
      </c>
      <c r="G302" s="230" t="str">
        <f>IF('Site Description'!$K$34="","", IF('Data Entry'!G302&gt;0,'Data Entry'!G302,0))</f>
        <v/>
      </c>
      <c r="H302" s="230" t="str">
        <f>IF('Site Description'!$K$34="","", IF('Data Entry'!H302&gt;0,'Data Entry'!H302,0))</f>
        <v/>
      </c>
      <c r="I302" s="230" t="str">
        <f>IF('Site Description'!$K$34="","", IF('Data Entry'!I302&gt;0,'Data Entry'!I302,0))</f>
        <v/>
      </c>
      <c r="J302" s="230" t="str">
        <f>IF('Site Description'!$K$34="","", IF('Data Entry'!J302&gt;0,'Data Entry'!J302,0))</f>
        <v/>
      </c>
      <c r="K302" s="233" t="str">
        <f>IF('Site Description'!$K$34="","", IF('Data Entry'!K302&gt;0,'Data Entry'!K302,0))</f>
        <v/>
      </c>
      <c r="L302" s="275" t="e">
        <f>SUM(B302:K302)/('Site Description'!$K$34/10000)</f>
        <v>#VALUE!</v>
      </c>
    </row>
    <row r="303" spans="1:12" x14ac:dyDescent="0.2">
      <c r="A303" s="146" t="s">
        <v>50</v>
      </c>
      <c r="B303" s="221" t="str">
        <f>IF('Site Description'!$K$34="","", IF('Data Entry'!B303&gt;0,'Data Entry'!B303,0))</f>
        <v/>
      </c>
      <c r="C303" s="230" t="str">
        <f>IF('Site Description'!$K$34="","", IF('Data Entry'!C303&gt;0,'Data Entry'!C303,0))</f>
        <v/>
      </c>
      <c r="D303" s="230" t="str">
        <f>IF('Site Description'!$K$34="","", IF('Data Entry'!D303&gt;0,'Data Entry'!D303,0))</f>
        <v/>
      </c>
      <c r="E303" s="231" t="str">
        <f>IF('Site Description'!$K$34="","", IF('Data Entry'!E303&gt;0,'Data Entry'!E303,0))</f>
        <v/>
      </c>
      <c r="F303" s="236" t="str">
        <f>IF('Site Description'!$K$34="","", IF('Data Entry'!F303&gt;0,'Data Entry'!F303,0))</f>
        <v/>
      </c>
      <c r="G303" s="230" t="str">
        <f>IF('Site Description'!$K$34="","", IF('Data Entry'!G303&gt;0,'Data Entry'!G303,0))</f>
        <v/>
      </c>
      <c r="H303" s="230" t="str">
        <f>IF('Site Description'!$K$34="","", IF('Data Entry'!H303&gt;0,'Data Entry'!H303,0))</f>
        <v/>
      </c>
      <c r="I303" s="231" t="str">
        <f>IF('Site Description'!$K$34="","", IF('Data Entry'!I303&gt;0,'Data Entry'!I303,0))</f>
        <v/>
      </c>
      <c r="J303" s="231" t="str">
        <f>IF('Site Description'!$K$34="","", IF('Data Entry'!J303&gt;0,'Data Entry'!J303,0))</f>
        <v/>
      </c>
      <c r="K303" s="232" t="str">
        <f>IF('Site Description'!$K$34="","", IF('Data Entry'!K303&gt;0,'Data Entry'!K303,0))</f>
        <v/>
      </c>
      <c r="L303" s="275" t="e">
        <f>SUM(B303:K303)/('Site Description'!$K$34/10000)</f>
        <v>#VALUE!</v>
      </c>
    </row>
    <row r="304" spans="1:12" x14ac:dyDescent="0.2">
      <c r="A304" s="146" t="s">
        <v>31</v>
      </c>
      <c r="B304" s="221" t="str">
        <f>IF('Site Description'!$K$34="","", IF('Data Entry'!B304&gt;0,'Data Entry'!B304,0))</f>
        <v/>
      </c>
      <c r="C304" s="230" t="str">
        <f>IF('Site Description'!$K$34="","", IF('Data Entry'!C304&gt;0,'Data Entry'!C304,0))</f>
        <v/>
      </c>
      <c r="D304" s="230" t="str">
        <f>IF('Site Description'!$K$34="","", IF('Data Entry'!D304&gt;0,'Data Entry'!D304,0))</f>
        <v/>
      </c>
      <c r="E304" s="230" t="str">
        <f>IF('Site Description'!$K$34="","", IF('Data Entry'!E304&gt;0,'Data Entry'!E304,0))</f>
        <v/>
      </c>
      <c r="F304" s="237" t="str">
        <f>IF('Site Description'!$K$34="","", IF('Data Entry'!F304&gt;0,'Data Entry'!F304,0))</f>
        <v/>
      </c>
      <c r="G304" s="230" t="str">
        <f>IF('Site Description'!$K$34="","", IF('Data Entry'!G304&gt;0,'Data Entry'!G304,0))</f>
        <v/>
      </c>
      <c r="H304" s="230" t="str">
        <f>IF('Site Description'!$K$34="","", IF('Data Entry'!H304&gt;0,'Data Entry'!H304,0))</f>
        <v/>
      </c>
      <c r="I304" s="230" t="str">
        <f>IF('Site Description'!$K$34="","", IF('Data Entry'!I304&gt;0,'Data Entry'!I304,0))</f>
        <v/>
      </c>
      <c r="J304" s="230" t="str">
        <f>IF('Site Description'!$K$34="","", IF('Data Entry'!J304&gt;0,'Data Entry'!J304,0))</f>
        <v/>
      </c>
      <c r="K304" s="233" t="str">
        <f>IF('Site Description'!$K$34="","", IF('Data Entry'!K304&gt;0,'Data Entry'!K304,0))</f>
        <v/>
      </c>
      <c r="L304" s="275" t="e">
        <f>SUM(B304:K304)/('Site Description'!$K$34/10000)</f>
        <v>#VALUE!</v>
      </c>
    </row>
    <row r="305" spans="1:12" x14ac:dyDescent="0.2">
      <c r="A305" s="146" t="s">
        <v>106</v>
      </c>
      <c r="B305" s="221" t="str">
        <f>IF('Site Description'!$K$34="","", IF('Data Entry'!B305&gt;0,'Data Entry'!B305,0))</f>
        <v/>
      </c>
      <c r="C305" s="230" t="str">
        <f>IF('Site Description'!$K$34="","", IF('Data Entry'!C305&gt;0,'Data Entry'!C305,0))</f>
        <v/>
      </c>
      <c r="D305" s="230" t="str">
        <f>IF('Site Description'!$K$34="","", IF('Data Entry'!D305&gt;0,'Data Entry'!D305,0))</f>
        <v/>
      </c>
      <c r="E305" s="230" t="str">
        <f>IF('Site Description'!$K$34="","", IF('Data Entry'!E305&gt;0,'Data Entry'!E305,0))</f>
        <v/>
      </c>
      <c r="F305" s="236" t="str">
        <f>IF('Site Description'!$K$34="","", IF('Data Entry'!F305&gt;0,'Data Entry'!F305,0))</f>
        <v/>
      </c>
      <c r="G305" s="230" t="str">
        <f>IF('Site Description'!$K$34="","", IF('Data Entry'!G305&gt;0,'Data Entry'!G305,0))</f>
        <v/>
      </c>
      <c r="H305" s="230" t="str">
        <f>IF('Site Description'!$K$34="","", IF('Data Entry'!H305&gt;0,'Data Entry'!H305,0))</f>
        <v/>
      </c>
      <c r="I305" s="230" t="str">
        <f>IF('Site Description'!$K$34="","", IF('Data Entry'!I305&gt;0,'Data Entry'!I305,0))</f>
        <v/>
      </c>
      <c r="J305" s="231" t="str">
        <f>IF('Site Description'!$K$34="","", IF('Data Entry'!J305&gt;0,'Data Entry'!J305,0))</f>
        <v/>
      </c>
      <c r="K305" s="232" t="str">
        <f>IF('Site Description'!$K$34="","", IF('Data Entry'!K305&gt;0,'Data Entry'!K305,0))</f>
        <v/>
      </c>
      <c r="L305" s="275" t="e">
        <f>SUM(B305:K305)/('Site Description'!$K$34/10000)</f>
        <v>#VALUE!</v>
      </c>
    </row>
    <row r="306" spans="1:12" x14ac:dyDescent="0.2">
      <c r="A306" s="146" t="s">
        <v>51</v>
      </c>
      <c r="B306" s="221" t="str">
        <f>IF('Site Description'!$K$34="","", IF('Data Entry'!B306&gt;0,'Data Entry'!B306,0))</f>
        <v/>
      </c>
      <c r="C306" s="230" t="str">
        <f>IF('Site Description'!$K$34="","", IF('Data Entry'!C306&gt;0,'Data Entry'!C306,0))</f>
        <v/>
      </c>
      <c r="D306" s="230" t="str">
        <f>IF('Site Description'!$K$34="","", IF('Data Entry'!D306&gt;0,'Data Entry'!D306,0))</f>
        <v/>
      </c>
      <c r="E306" s="230" t="str">
        <f>IF('Site Description'!$K$34="","", IF('Data Entry'!E306&gt;0,'Data Entry'!E306,0))</f>
        <v/>
      </c>
      <c r="F306" s="236" t="str">
        <f>IF('Site Description'!$K$34="","", IF('Data Entry'!F306&gt;0,'Data Entry'!F306,0))</f>
        <v/>
      </c>
      <c r="G306" s="230" t="str">
        <f>IF('Site Description'!$K$34="","", IF('Data Entry'!G306&gt;0,'Data Entry'!G306,0))</f>
        <v/>
      </c>
      <c r="H306" s="230" t="str">
        <f>IF('Site Description'!$K$34="","", IF('Data Entry'!H306&gt;0,'Data Entry'!H306,0))</f>
        <v/>
      </c>
      <c r="I306" s="230" t="str">
        <f>IF('Site Description'!$K$34="","", IF('Data Entry'!I306&gt;0,'Data Entry'!I306,0))</f>
        <v/>
      </c>
      <c r="J306" s="231" t="str">
        <f>IF('Site Description'!$K$34="","", IF('Data Entry'!J306&gt;0,'Data Entry'!J306,0))</f>
        <v/>
      </c>
      <c r="K306" s="232" t="str">
        <f>IF('Site Description'!$K$34="","", IF('Data Entry'!K306&gt;0,'Data Entry'!K306,0))</f>
        <v/>
      </c>
      <c r="L306" s="275" t="e">
        <f>SUM(B306:K306)/('Site Description'!$K$34/10000)</f>
        <v>#VALUE!</v>
      </c>
    </row>
    <row r="307" spans="1:12" x14ac:dyDescent="0.2">
      <c r="A307" s="146" t="s">
        <v>52</v>
      </c>
      <c r="B307" s="221" t="str">
        <f>IF('Site Description'!$K$34="","", IF('Data Entry'!B307&gt;0,'Data Entry'!B307,0))</f>
        <v/>
      </c>
      <c r="C307" s="230" t="str">
        <f>IF('Site Description'!$K$34="","", IF('Data Entry'!C307&gt;0,'Data Entry'!C307,0))</f>
        <v/>
      </c>
      <c r="D307" s="230" t="str">
        <f>IF('Site Description'!$K$34="","", IF('Data Entry'!D307&gt;0,'Data Entry'!D307,0))</f>
        <v/>
      </c>
      <c r="E307" s="230" t="str">
        <f>IF('Site Description'!$K$34="","", IF('Data Entry'!E307&gt;0,'Data Entry'!E307,0))</f>
        <v/>
      </c>
      <c r="F307" s="236" t="str">
        <f>IF('Site Description'!$K$34="","", IF('Data Entry'!F307&gt;0,'Data Entry'!F307,0))</f>
        <v/>
      </c>
      <c r="G307" s="230" t="str">
        <f>IF('Site Description'!$K$34="","", IF('Data Entry'!G307&gt;0,'Data Entry'!G307,0))</f>
        <v/>
      </c>
      <c r="H307" s="230" t="str">
        <f>IF('Site Description'!$K$34="","", IF('Data Entry'!H307&gt;0,'Data Entry'!H307,0))</f>
        <v/>
      </c>
      <c r="I307" s="230" t="str">
        <f>IF('Site Description'!$K$34="","", IF('Data Entry'!I307&gt;0,'Data Entry'!I307,0))</f>
        <v/>
      </c>
      <c r="J307" s="231" t="str">
        <f>IF('Site Description'!$K$34="","", IF('Data Entry'!J307&gt;0,'Data Entry'!J307,0))</f>
        <v/>
      </c>
      <c r="K307" s="232" t="str">
        <f>IF('Site Description'!$K$34="","", IF('Data Entry'!K307&gt;0,'Data Entry'!K307,0))</f>
        <v/>
      </c>
      <c r="L307" s="275" t="e">
        <f>SUM(B307:K307)/('Site Description'!$K$34/10000)</f>
        <v>#VALUE!</v>
      </c>
    </row>
    <row r="308" spans="1:12" ht="16" thickBot="1" x14ac:dyDescent="0.25">
      <c r="A308" s="146" t="s">
        <v>53</v>
      </c>
      <c r="B308" s="238" t="str">
        <f>IF('Site Description'!$K$34="","", IF('Data Entry'!B308&gt;0,'Data Entry'!B308,0))</f>
        <v/>
      </c>
      <c r="C308" s="239" t="str">
        <f>IF('Site Description'!$K$34="","", IF('Data Entry'!C308&gt;0,'Data Entry'!C308,0))</f>
        <v/>
      </c>
      <c r="D308" s="239" t="str">
        <f>IF('Site Description'!$K$34="","", IF('Data Entry'!D308&gt;0,'Data Entry'!D308,0))</f>
        <v/>
      </c>
      <c r="E308" s="241" t="str">
        <f>IF('Site Description'!$K$34="","", IF('Data Entry'!E308&gt;0,'Data Entry'!E308,0))</f>
        <v/>
      </c>
      <c r="F308" s="240" t="str">
        <f>IF('Site Description'!$K$34="","", IF('Data Entry'!F308&gt;0,'Data Entry'!F308,0))</f>
        <v/>
      </c>
      <c r="G308" s="239" t="str">
        <f>IF('Site Description'!$K$34="","", IF('Data Entry'!G308&gt;0,'Data Entry'!G308,0))</f>
        <v/>
      </c>
      <c r="H308" s="239" t="str">
        <f>IF('Site Description'!$K$34="","", IF('Data Entry'!H308&gt;0,'Data Entry'!H308,0))</f>
        <v/>
      </c>
      <c r="I308" s="241" t="str">
        <f>IF('Site Description'!$K$34="","", IF('Data Entry'!I308&gt;0,'Data Entry'!I308,0))</f>
        <v/>
      </c>
      <c r="J308" s="241" t="str">
        <f>IF('Site Description'!$K$34="","", IF('Data Entry'!J308&gt;0,'Data Entry'!J308,0))</f>
        <v/>
      </c>
      <c r="K308" s="242" t="str">
        <f>IF('Site Description'!$K$34="","", IF('Data Entry'!K308&gt;0,'Data Entry'!K308,0))</f>
        <v/>
      </c>
      <c r="L308" s="275" t="e">
        <f>SUM(B308:K308)/('Site Description'!$K$34/10000)</f>
        <v>#VALUE!</v>
      </c>
    </row>
    <row r="309" spans="1:12" ht="16" thickBot="1" x14ac:dyDescent="0.25">
      <c r="A309" s="211" t="s">
        <v>123</v>
      </c>
      <c r="B309" s="276" t="str">
        <f>IFERROR(SUM(B283:B308)/('Site Description'!$K$34/10000),"")</f>
        <v/>
      </c>
      <c r="C309" s="277" t="str">
        <f>IFERROR(SUM(C283:C308)/('Site Description'!$K$34/10000),"")</f>
        <v/>
      </c>
      <c r="D309" s="276" t="str">
        <f>IFERROR(SUM(D283:D308)/('Site Description'!$K$34/10000),"")</f>
        <v/>
      </c>
      <c r="E309" s="276" t="str">
        <f>IFERROR(SUM(E283:E308)/('Site Description'!$K$34/10000),"")</f>
        <v/>
      </c>
      <c r="F309" s="278" t="str">
        <f>IFERROR(SUM(F283:F308)/('Site Description'!$K$34/10000),"")</f>
        <v/>
      </c>
      <c r="G309" s="276" t="str">
        <f>IFERROR(SUM(G283:G308)/('Site Description'!$K$34/10000),"")</f>
        <v/>
      </c>
      <c r="H309" s="276" t="str">
        <f>IFERROR(SUM(H283:H308)/('Site Description'!$K$34/10000),"")</f>
        <v/>
      </c>
      <c r="I309" s="276" t="str">
        <f>IFERROR(SUM(I283:I308)/('Site Description'!$K$34/10000),"")</f>
        <v/>
      </c>
      <c r="J309" s="276" t="str">
        <f>IFERROR(SUM(J283:J308)/('Site Description'!$K$34/10000),"")</f>
        <v/>
      </c>
      <c r="K309" s="279" t="str">
        <f>IFERROR(SUM(K283:K308)/('Site Description'!$K$34/10000),"")</f>
        <v/>
      </c>
      <c r="L309" s="280" t="str">
        <f>IF(SUM(B309:K309)&gt;0,SUM(B309:K309),"")</f>
        <v/>
      </c>
    </row>
  </sheetData>
  <sheetProtection algorithmName="SHA-512" hashValue="oAuNb155Xu5bzRkbgpzqK+jbNVcV3+bSBGbmsy23Q8oeyQjd/fe9RJBWVxIiaL/HjDAA0Glhdf9OIb3PQSK8Qw==" saltValue="efXrEf8nhzR0bn57w2rp4Q==" spinCount="100000" sheet="1" objects="1" scenarios="1"/>
  <mergeCells count="36">
    <mergeCell ref="G157:K157"/>
    <mergeCell ref="A94:K94"/>
    <mergeCell ref="G2:K2"/>
    <mergeCell ref="G33:K33"/>
    <mergeCell ref="A32:K32"/>
    <mergeCell ref="G95:K95"/>
    <mergeCell ref="A125:K125"/>
    <mergeCell ref="G126:K126"/>
    <mergeCell ref="C2:F2"/>
    <mergeCell ref="C157:F157"/>
    <mergeCell ref="C126:F126"/>
    <mergeCell ref="C95:F95"/>
    <mergeCell ref="C64:F64"/>
    <mergeCell ref="C33:F33"/>
    <mergeCell ref="A156:K156"/>
    <mergeCell ref="G281:K281"/>
    <mergeCell ref="A187:K187"/>
    <mergeCell ref="G188:K188"/>
    <mergeCell ref="A218:K218"/>
    <mergeCell ref="G219:K219"/>
    <mergeCell ref="A249:K249"/>
    <mergeCell ref="G250:K250"/>
    <mergeCell ref="A280:K280"/>
    <mergeCell ref="C281:F281"/>
    <mergeCell ref="C250:F250"/>
    <mergeCell ref="C219:F219"/>
    <mergeCell ref="C188:F188"/>
    <mergeCell ref="A1:K1"/>
    <mergeCell ref="A63:K63"/>
    <mergeCell ref="G64:K64"/>
    <mergeCell ref="N1:X1"/>
    <mergeCell ref="T2:X2"/>
    <mergeCell ref="N32:X32"/>
    <mergeCell ref="T33:X33"/>
    <mergeCell ref="P2:S2"/>
    <mergeCell ref="P33:S33"/>
  </mergeCells>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09"/>
  <sheetViews>
    <sheetView zoomScale="75" zoomScaleNormal="75" workbookViewId="0">
      <pane xSplit="1" topLeftCell="B1" activePane="topRight" state="frozen"/>
      <selection pane="topRight" activeCell="B4" sqref="B4"/>
    </sheetView>
  </sheetViews>
  <sheetFormatPr baseColWidth="10" defaultColWidth="9.1640625" defaultRowHeight="15" x14ac:dyDescent="0.2"/>
  <cols>
    <col min="1" max="1" width="27" style="205" bestFit="1" customWidth="1"/>
    <col min="2" max="2" width="14.33203125" style="205" customWidth="1"/>
    <col min="3" max="10" width="14.33203125" style="170" customWidth="1"/>
    <col min="11" max="11" width="14.6640625" style="170" customWidth="1"/>
    <col min="12" max="12" width="20.5" style="190" bestFit="1" customWidth="1"/>
    <col min="13" max="13" width="14.6640625" style="190" customWidth="1"/>
    <col min="14" max="14" width="27" style="206" bestFit="1" customWidth="1"/>
    <col min="15" max="24" width="14.6640625" style="190" customWidth="1"/>
    <col min="25" max="25" width="20.5" style="190" bestFit="1" customWidth="1"/>
    <col min="26" max="83" width="14.6640625" style="170" customWidth="1"/>
    <col min="84" max="16384" width="9.1640625" style="170"/>
  </cols>
  <sheetData>
    <row r="1" spans="1:25" ht="17" thickBot="1" x14ac:dyDescent="0.25">
      <c r="A1" s="448" t="s">
        <v>56</v>
      </c>
      <c r="B1" s="449"/>
      <c r="C1" s="450"/>
      <c r="D1" s="450"/>
      <c r="E1" s="450"/>
      <c r="F1" s="450"/>
      <c r="G1" s="450"/>
      <c r="H1" s="450"/>
      <c r="I1" s="450"/>
      <c r="J1" s="450"/>
      <c r="K1" s="451"/>
      <c r="L1" s="168"/>
      <c r="M1" s="169"/>
      <c r="N1" s="461" t="s">
        <v>112</v>
      </c>
      <c r="O1" s="462"/>
      <c r="P1" s="462"/>
      <c r="Q1" s="462"/>
      <c r="R1" s="462"/>
      <c r="S1" s="462"/>
      <c r="T1" s="462"/>
      <c r="U1" s="462"/>
      <c r="V1" s="462"/>
      <c r="W1" s="462"/>
      <c r="X1" s="463"/>
      <c r="Y1" s="168"/>
    </row>
    <row r="2" spans="1:25" x14ac:dyDescent="0.2">
      <c r="A2" s="171"/>
      <c r="B2" s="172" t="s">
        <v>107</v>
      </c>
      <c r="C2" s="464" t="s">
        <v>23</v>
      </c>
      <c r="D2" s="465"/>
      <c r="E2" s="465"/>
      <c r="F2" s="466"/>
      <c r="G2" s="458" t="s">
        <v>24</v>
      </c>
      <c r="H2" s="459"/>
      <c r="I2" s="459"/>
      <c r="J2" s="459"/>
      <c r="K2" s="460"/>
      <c r="L2" s="173" t="s">
        <v>109</v>
      </c>
      <c r="M2" s="174"/>
      <c r="N2" s="175"/>
      <c r="O2" s="176" t="s">
        <v>36</v>
      </c>
      <c r="P2" s="470" t="s">
        <v>23</v>
      </c>
      <c r="Q2" s="471"/>
      <c r="R2" s="471"/>
      <c r="S2" s="472"/>
      <c r="T2" s="467" t="s">
        <v>24</v>
      </c>
      <c r="U2" s="468"/>
      <c r="V2" s="468"/>
      <c r="W2" s="468"/>
      <c r="X2" s="469"/>
      <c r="Y2" s="173" t="s">
        <v>109</v>
      </c>
    </row>
    <row r="3" spans="1:25" ht="15" customHeight="1" x14ac:dyDescent="0.2">
      <c r="A3" s="177" t="s">
        <v>54</v>
      </c>
      <c r="B3" s="172">
        <v>7.5</v>
      </c>
      <c r="C3" s="172">
        <v>15</v>
      </c>
      <c r="D3" s="172">
        <v>25</v>
      </c>
      <c r="E3" s="172">
        <v>35</v>
      </c>
      <c r="F3" s="172">
        <v>45</v>
      </c>
      <c r="G3" s="172">
        <v>15</v>
      </c>
      <c r="H3" s="172">
        <v>25</v>
      </c>
      <c r="I3" s="172">
        <v>35</v>
      </c>
      <c r="J3" s="172">
        <v>45</v>
      </c>
      <c r="K3" s="178">
        <v>55</v>
      </c>
      <c r="L3" s="179" t="s">
        <v>125</v>
      </c>
      <c r="M3" s="174"/>
      <c r="N3" s="180" t="s">
        <v>54</v>
      </c>
      <c r="O3" s="181" t="s">
        <v>37</v>
      </c>
      <c r="P3" s="182" t="s">
        <v>38</v>
      </c>
      <c r="Q3" s="182" t="s">
        <v>39</v>
      </c>
      <c r="R3" s="182" t="s">
        <v>40</v>
      </c>
      <c r="S3" s="182" t="s">
        <v>41</v>
      </c>
      <c r="T3" s="182" t="s">
        <v>38</v>
      </c>
      <c r="U3" s="182" t="s">
        <v>39</v>
      </c>
      <c r="V3" s="182" t="s">
        <v>40</v>
      </c>
      <c r="W3" s="182" t="s">
        <v>41</v>
      </c>
      <c r="X3" s="183" t="s">
        <v>65</v>
      </c>
      <c r="Y3" s="179" t="s">
        <v>113</v>
      </c>
    </row>
    <row r="4" spans="1:25" x14ac:dyDescent="0.2">
      <c r="A4" s="184" t="s">
        <v>42</v>
      </c>
      <c r="B4" s="243">
        <f>IFERROR(Density!B4*(0.0091*B$3^3.28)/1000,"")</f>
        <v>0</v>
      </c>
      <c r="C4" s="244">
        <f>IFERROR(Density!C4*(0.0091*C$3^3.28)/1000,"")</f>
        <v>0</v>
      </c>
      <c r="D4" s="244">
        <f>IFERROR(Density!D4*(0.0091*D$3^3.28)/1000,"")</f>
        <v>0</v>
      </c>
      <c r="E4" s="244">
        <f>IFERROR(Density!E4*(0.0091*E$3^3.28)/1000,"")</f>
        <v>0</v>
      </c>
      <c r="F4" s="245">
        <f>IFERROR(Density!F4*(0.0091*F$3^3.28)/1000,"")</f>
        <v>0</v>
      </c>
      <c r="G4" s="244">
        <f>IFERROR(Density!G4*(0.0091*G$3^3.28)/1000,"")</f>
        <v>0</v>
      </c>
      <c r="H4" s="244">
        <f>IFERROR(Density!H4*(0.0091*H$3^3.28)/1000,"")</f>
        <v>0</v>
      </c>
      <c r="I4" s="244">
        <f>IFERROR(Density!I4*(0.0091*I$3^3.28)/1000,"")</f>
        <v>0</v>
      </c>
      <c r="J4" s="244">
        <f>IFERROR(Density!J4*(0.0091*J$3^3.28)/1000,"")</f>
        <v>0</v>
      </c>
      <c r="K4" s="246">
        <f>IFERROR(Density!K4*(0.0091*K$3^3.28)/1000,"")</f>
        <v>0</v>
      </c>
      <c r="L4" s="189">
        <f>SUM(B4:K4)/('Site Description'!$B$34/10000)</f>
        <v>0</v>
      </c>
      <c r="N4" s="184" t="s">
        <v>42</v>
      </c>
      <c r="O4" s="243">
        <f>IFERROR(AVERAGE(B4,B35,B66,B97,B128,B159,B190,B221,B252,B283),0)</f>
        <v>0</v>
      </c>
      <c r="P4" s="244">
        <f>IFERROR(AVERAGE(C4,C35,C66,C97,C128,C159,C190,C221,C252,C283),0)</f>
        <v>0</v>
      </c>
      <c r="Q4" s="244">
        <f t="shared" ref="Q4:X4" si="0">IFERROR(AVERAGE(D4,D35,D66,D97,D128,D159,D190,D221,D252,D283),0)</f>
        <v>0</v>
      </c>
      <c r="R4" s="244">
        <f t="shared" si="0"/>
        <v>0</v>
      </c>
      <c r="S4" s="245">
        <f t="shared" si="0"/>
        <v>0</v>
      </c>
      <c r="T4" s="244">
        <f t="shared" si="0"/>
        <v>0</v>
      </c>
      <c r="U4" s="244">
        <f t="shared" si="0"/>
        <v>0</v>
      </c>
      <c r="V4" s="244">
        <f t="shared" si="0"/>
        <v>0</v>
      </c>
      <c r="W4" s="244">
        <f t="shared" si="0"/>
        <v>0</v>
      </c>
      <c r="X4" s="246">
        <f t="shared" si="0"/>
        <v>0</v>
      </c>
      <c r="Y4" s="189">
        <f>SUM(O4:X4)/(AVERAGE('Site Description'!$B$34:$K$34)/10000)</f>
        <v>0</v>
      </c>
    </row>
    <row r="5" spans="1:25" x14ac:dyDescent="0.2">
      <c r="A5" s="184" t="s">
        <v>105</v>
      </c>
      <c r="B5" s="247">
        <f>IFERROR(Density!B5*(0.0177*B3^2.9611)/1000,"")</f>
        <v>0</v>
      </c>
      <c r="C5" s="244">
        <f>IFERROR(Density!C5*(0.0177*C3^2.9611)/1000,"")</f>
        <v>0</v>
      </c>
      <c r="D5" s="244">
        <f>IFERROR(Density!D5*(0.0177*D3^2.9611)/1000,"")</f>
        <v>0</v>
      </c>
      <c r="E5" s="244">
        <f>IFERROR(Density!E5*(0.0177*E3^2.9611)/1000,"")</f>
        <v>0</v>
      </c>
      <c r="F5" s="248">
        <f>IFERROR(Density!F5*(0.0177*F3^2.9611)/1000,"")</f>
        <v>0</v>
      </c>
      <c r="G5" s="244">
        <f>IFERROR(Density!G5*(0.0177*G3^2.9611)/1000,"")</f>
        <v>0</v>
      </c>
      <c r="H5" s="244">
        <f>IFERROR(Density!H5*(0.0177*H3^2.9611)/1000,"")</f>
        <v>0</v>
      </c>
      <c r="I5" s="244">
        <f>IFERROR(Density!I5*(0.0177*I3^2.9611)/1000,"")</f>
        <v>0</v>
      </c>
      <c r="J5" s="249">
        <f>IFERROR(Density!J5*(0.0177*J3^2.9611)/1000,"")</f>
        <v>0</v>
      </c>
      <c r="K5" s="250">
        <f>IFERROR(Density!K5*(0.0177*K3^2.9611)/1000,"")</f>
        <v>0</v>
      </c>
      <c r="L5" s="189">
        <f>SUM(B5:K5)/('Site Description'!$B$34/10000)</f>
        <v>0</v>
      </c>
      <c r="N5" s="184" t="s">
        <v>105</v>
      </c>
      <c r="O5" s="247">
        <f t="shared" ref="O5:O30" si="1">IFERROR(AVERAGE(B5,B36,B67,B98,B129,B160,B191,B222,B253,B284),0)</f>
        <v>0</v>
      </c>
      <c r="P5" s="244">
        <f t="shared" ref="P5:P30" si="2">IFERROR(AVERAGE(C5,C36,C67,C98,C129,C160,C191,C222,C253,C284),0)</f>
        <v>0</v>
      </c>
      <c r="Q5" s="244">
        <f t="shared" ref="Q5:Q30" si="3">IFERROR(AVERAGE(D5,D36,D67,D98,D129,D160,D191,D222,D253,D284),0)</f>
        <v>0</v>
      </c>
      <c r="R5" s="244">
        <f t="shared" ref="R5:R30" si="4">IFERROR(AVERAGE(E5,E36,E67,E98,E129,E160,E191,E222,E253,E284),0)</f>
        <v>0</v>
      </c>
      <c r="S5" s="248">
        <f t="shared" ref="S5:S30" si="5">IFERROR(AVERAGE(F5,F36,F67,F98,F129,F160,F191,F222,F253,F284),0)</f>
        <v>0</v>
      </c>
      <c r="T5" s="244">
        <f t="shared" ref="T5:T30" si="6">IFERROR(AVERAGE(G5,G36,G67,G98,G129,G160,G191,G222,G253,G284),0)</f>
        <v>0</v>
      </c>
      <c r="U5" s="244">
        <f t="shared" ref="U5:U30" si="7">IFERROR(AVERAGE(H5,H36,H67,H98,H129,H160,H191,H222,H253,H284),0)</f>
        <v>0</v>
      </c>
      <c r="V5" s="244">
        <f t="shared" ref="V5:V30" si="8">IFERROR(AVERAGE(I5,I36,I67,I98,I129,I160,I191,I222,I253,I284),0)</f>
        <v>0</v>
      </c>
      <c r="W5" s="249">
        <f t="shared" ref="W5:W30" si="9">IFERROR(AVERAGE(J5,J36,J67,J98,J129,J160,J191,J222,J253,J284),0)</f>
        <v>0</v>
      </c>
      <c r="X5" s="250">
        <f t="shared" ref="X5:X29" si="10">IFERROR(AVERAGE(K5,K36,K67,K98,K129,K160,K191,K222,K253,K284),0)</f>
        <v>0</v>
      </c>
      <c r="Y5" s="189">
        <f>SUM(O5:X5)/(AVERAGE('Site Description'!$B$34:$K$34)/10000)</f>
        <v>0</v>
      </c>
    </row>
    <row r="6" spans="1:25" x14ac:dyDescent="0.2">
      <c r="A6" s="184" t="s">
        <v>43</v>
      </c>
      <c r="B6" s="247">
        <f>IFERROR(Density!B6*(0.0161*B$3^3.05)/1000,"")</f>
        <v>0</v>
      </c>
      <c r="C6" s="244">
        <f>IFERROR(Density!C6*(0.0161*C$3^3.05)/1000,"")</f>
        <v>0</v>
      </c>
      <c r="D6" s="244">
        <f>IFERROR(Density!D6*(0.0161*D$3^3.05)/1000,"")</f>
        <v>0</v>
      </c>
      <c r="E6" s="244">
        <f>IFERROR(Density!E6*(0.0161*E$3^3.05)/1000,"")</f>
        <v>0</v>
      </c>
      <c r="F6" s="245">
        <f>IFERROR(Density!F6*(0.0161*F$3^3.05)/1000,"")</f>
        <v>0</v>
      </c>
      <c r="G6" s="244">
        <f>IFERROR(Density!G6*(0.0161*G$3^3.05)/1000,"")</f>
        <v>0</v>
      </c>
      <c r="H6" s="244">
        <f>IFERROR(Density!H6*(0.0161*H$3^3.05)/1000,"")</f>
        <v>0</v>
      </c>
      <c r="I6" s="244">
        <f>IFERROR(Density!I6*(0.0161*I$3^3.05)/1000,"")</f>
        <v>0</v>
      </c>
      <c r="J6" s="244">
        <f>IFERROR(Density!J6*(0.0161*J$3^3.05)/1000,"")</f>
        <v>0</v>
      </c>
      <c r="K6" s="246">
        <f>IFERROR(Density!K6*(0.0161*K$3^3.05)/1000,"")</f>
        <v>0</v>
      </c>
      <c r="L6" s="189">
        <f>SUM(B6:K6)/('Site Description'!$B$34/10000)</f>
        <v>0</v>
      </c>
      <c r="N6" s="184" t="s">
        <v>43</v>
      </c>
      <c r="O6" s="247">
        <f t="shared" si="1"/>
        <v>0</v>
      </c>
      <c r="P6" s="244">
        <f t="shared" si="2"/>
        <v>0</v>
      </c>
      <c r="Q6" s="244">
        <f t="shared" si="3"/>
        <v>0</v>
      </c>
      <c r="R6" s="244">
        <f t="shared" si="4"/>
        <v>0</v>
      </c>
      <c r="S6" s="245">
        <f t="shared" si="5"/>
        <v>0</v>
      </c>
      <c r="T6" s="244">
        <f t="shared" si="6"/>
        <v>0</v>
      </c>
      <c r="U6" s="244">
        <f t="shared" si="7"/>
        <v>0</v>
      </c>
      <c r="V6" s="244">
        <f t="shared" si="8"/>
        <v>0</v>
      </c>
      <c r="W6" s="244">
        <f t="shared" si="9"/>
        <v>0</v>
      </c>
      <c r="X6" s="246">
        <f t="shared" si="10"/>
        <v>0</v>
      </c>
      <c r="Y6" s="189">
        <f>SUM(O6:X6)/(AVERAGE('Site Description'!$B$34:$K$34)/10000)</f>
        <v>0</v>
      </c>
    </row>
    <row r="7" spans="1:25" x14ac:dyDescent="0.2">
      <c r="A7" s="194" t="s">
        <v>104</v>
      </c>
      <c r="B7" s="247">
        <f>IFERROR(Density!B7*(0.0276*B$3^2.92)/1000,"")</f>
        <v>0</v>
      </c>
      <c r="C7" s="244">
        <f>IFERROR(Density!C7*(0.0276*C$3^2.92)/1000,"")</f>
        <v>0</v>
      </c>
      <c r="D7" s="244">
        <f>IFERROR(Density!D7*(0.0276*D$3^2.92)/1000,"")</f>
        <v>0</v>
      </c>
      <c r="E7" s="244">
        <f>IFERROR(Density!E7*(0.0276*E$3^2.92)/1000,"")</f>
        <v>0</v>
      </c>
      <c r="F7" s="244">
        <f>IFERROR(Density!F7*(0.0276*F$3^2.92)/1000,"")</f>
        <v>0</v>
      </c>
      <c r="G7" s="251">
        <f>IFERROR(Density!G7*(0.0276*G$3^2.92)/1000,"")</f>
        <v>0</v>
      </c>
      <c r="H7" s="244">
        <f>IFERROR(Density!H7*(0.0276*H$3^2.92)/1000,"")</f>
        <v>0</v>
      </c>
      <c r="I7" s="244">
        <f>IFERROR(Density!I7*(0.0276*I$3^2.92)/1000,"")</f>
        <v>0</v>
      </c>
      <c r="J7" s="244">
        <f>IFERROR(Density!J7*(0.0276*J$3^2.92)/1000,"")</f>
        <v>0</v>
      </c>
      <c r="K7" s="246">
        <f>IFERROR(Density!K7*(0.0276*K$3^2.92)/1000,"")</f>
        <v>0</v>
      </c>
      <c r="L7" s="189">
        <f>SUM(B7:K7)/('Site Description'!$B$34/10000)</f>
        <v>0</v>
      </c>
      <c r="N7" s="194" t="s">
        <v>104</v>
      </c>
      <c r="O7" s="247">
        <f t="shared" si="1"/>
        <v>0</v>
      </c>
      <c r="P7" s="244">
        <f t="shared" si="2"/>
        <v>0</v>
      </c>
      <c r="Q7" s="244">
        <f t="shared" si="3"/>
        <v>0</v>
      </c>
      <c r="R7" s="244">
        <f t="shared" si="4"/>
        <v>0</v>
      </c>
      <c r="S7" s="244">
        <f t="shared" si="5"/>
        <v>0</v>
      </c>
      <c r="T7" s="251">
        <f t="shared" si="6"/>
        <v>0</v>
      </c>
      <c r="U7" s="244">
        <f t="shared" si="7"/>
        <v>0</v>
      </c>
      <c r="V7" s="244">
        <f t="shared" si="8"/>
        <v>0</v>
      </c>
      <c r="W7" s="244">
        <f t="shared" si="9"/>
        <v>0</v>
      </c>
      <c r="X7" s="246">
        <f t="shared" si="10"/>
        <v>0</v>
      </c>
      <c r="Y7" s="189">
        <f>SUM(O7:X7)/(AVERAGE('Site Description'!$B$34:$K$34)/10000)</f>
        <v>0</v>
      </c>
    </row>
    <row r="8" spans="1:25" x14ac:dyDescent="0.2">
      <c r="A8" s="195"/>
      <c r="B8" s="252"/>
      <c r="C8" s="253"/>
      <c r="D8" s="253"/>
      <c r="E8" s="253"/>
      <c r="F8" s="254"/>
      <c r="G8" s="253"/>
      <c r="H8" s="253"/>
      <c r="I8" s="253"/>
      <c r="J8" s="253"/>
      <c r="K8" s="255"/>
      <c r="L8" s="189"/>
      <c r="N8" s="195"/>
      <c r="O8" s="252"/>
      <c r="P8" s="253"/>
      <c r="Q8" s="253"/>
      <c r="R8" s="253"/>
      <c r="S8" s="254"/>
      <c r="T8" s="253"/>
      <c r="U8" s="253"/>
      <c r="V8" s="253"/>
      <c r="W8" s="253"/>
      <c r="X8" s="255"/>
      <c r="Y8" s="189"/>
    </row>
    <row r="9" spans="1:25" x14ac:dyDescent="0.2">
      <c r="A9" s="196" t="s">
        <v>100</v>
      </c>
      <c r="B9" s="247">
        <f>IFERROR(Density!B9*(0.0141*B$3^3.04)/1000,"")</f>
        <v>0</v>
      </c>
      <c r="C9" s="244">
        <f>IFERROR(Density!C9*(0.0141*C$3^3.04)/1000,"")</f>
        <v>0</v>
      </c>
      <c r="D9" s="244">
        <f>IFERROR(Density!D9*(0.0141*D$3^3.04)/1000,"")</f>
        <v>0</v>
      </c>
      <c r="E9" s="244">
        <f>IFERROR(Density!E9*(0.0141*E$3^3.04)/1000,"")</f>
        <v>0</v>
      </c>
      <c r="F9" s="248">
        <f>IFERROR(Density!F9*(0.0141*F$3^3.04)/1000,"")</f>
        <v>0</v>
      </c>
      <c r="G9" s="154">
        <f>IFERROR(Density!G9*(0.0141*G$3^3.04)/1000,"")</f>
        <v>0</v>
      </c>
      <c r="H9" s="154">
        <f>IFERROR(Density!H9*(0.0141*H$3^3.04)/1000,"")</f>
        <v>0</v>
      </c>
      <c r="I9" s="154">
        <f>IFERROR(Density!I9*(0.0141*I$3^3.04)/1000,"")</f>
        <v>0</v>
      </c>
      <c r="J9" s="100">
        <f>IFERROR(Density!J9*(0.0141*J$3^3.04)/1000,"")</f>
        <v>0</v>
      </c>
      <c r="K9" s="114">
        <f>IFERROR(Density!K9*(0.0141*K$3^3.04)/1000,"")</f>
        <v>0</v>
      </c>
      <c r="L9" s="189">
        <f>SUM(B9:K9)/('Site Description'!$B$34/10000)</f>
        <v>0</v>
      </c>
      <c r="N9" s="196" t="s">
        <v>100</v>
      </c>
      <c r="O9" s="247">
        <f t="shared" si="1"/>
        <v>0</v>
      </c>
      <c r="P9" s="244">
        <f t="shared" si="2"/>
        <v>0</v>
      </c>
      <c r="Q9" s="244">
        <f t="shared" si="3"/>
        <v>0</v>
      </c>
      <c r="R9" s="244">
        <f t="shared" si="4"/>
        <v>0</v>
      </c>
      <c r="S9" s="248">
        <f t="shared" si="5"/>
        <v>0</v>
      </c>
      <c r="T9" s="154">
        <f t="shared" si="6"/>
        <v>0</v>
      </c>
      <c r="U9" s="154">
        <f t="shared" si="7"/>
        <v>0</v>
      </c>
      <c r="V9" s="154">
        <f t="shared" si="8"/>
        <v>0</v>
      </c>
      <c r="W9" s="100">
        <f t="shared" si="9"/>
        <v>0</v>
      </c>
      <c r="X9" s="114">
        <f t="shared" si="10"/>
        <v>0</v>
      </c>
      <c r="Y9" s="189">
        <f>SUM(O9:X9)/(AVERAGE('Site Description'!$B$34:$K$34)/10000)</f>
        <v>0</v>
      </c>
    </row>
    <row r="10" spans="1:25" x14ac:dyDescent="0.2">
      <c r="A10" s="197" t="s">
        <v>44</v>
      </c>
      <c r="B10" s="247">
        <f>IFERROR(Density!B10*(0.0141*B$3^3.04)/1000,"")</f>
        <v>0</v>
      </c>
      <c r="C10" s="244">
        <f>IFERROR(Density!C10*(0.0141*C$3^3.04)/1000,"")</f>
        <v>0</v>
      </c>
      <c r="D10" s="244">
        <f>IFERROR(Density!D10*(0.0141*D$3^3.04)/1000,"")</f>
        <v>0</v>
      </c>
      <c r="E10" s="244">
        <f>IFERROR(Density!E10*(0.0141*E$3^3.04)/1000,"")</f>
        <v>0</v>
      </c>
      <c r="F10" s="248">
        <f>IFERROR(Density!F10*(0.0141*F$3^3.04)/1000,"")</f>
        <v>0</v>
      </c>
      <c r="G10" s="154">
        <f>IFERROR(Density!G10*(0.0141*G$3^3.04)/1000,"")</f>
        <v>0</v>
      </c>
      <c r="H10" s="154">
        <f>IFERROR(Density!H10*(0.0141*H$3^3.04)/1000,"")</f>
        <v>0</v>
      </c>
      <c r="I10" s="154">
        <f>IFERROR(Density!I10*(0.0141*I$3^3.04)/1000,"")</f>
        <v>0</v>
      </c>
      <c r="J10" s="100">
        <f>IFERROR(Density!J10*(0.0141*J$3^3.04)/1000,"")</f>
        <v>0</v>
      </c>
      <c r="K10" s="114">
        <f>IFERROR(Density!K10*(0.0141*K$3^3.04)/1000,"")</f>
        <v>0</v>
      </c>
      <c r="L10" s="189">
        <f>SUM(B10:K10)/('Site Description'!$B$34/10000)</f>
        <v>0</v>
      </c>
      <c r="N10" s="197" t="s">
        <v>44</v>
      </c>
      <c r="O10" s="247">
        <f t="shared" si="1"/>
        <v>0</v>
      </c>
      <c r="P10" s="244">
        <f t="shared" si="2"/>
        <v>0</v>
      </c>
      <c r="Q10" s="244">
        <f t="shared" si="3"/>
        <v>0</v>
      </c>
      <c r="R10" s="244">
        <f t="shared" si="4"/>
        <v>0</v>
      </c>
      <c r="S10" s="248">
        <f t="shared" si="5"/>
        <v>0</v>
      </c>
      <c r="T10" s="154">
        <f t="shared" si="6"/>
        <v>0</v>
      </c>
      <c r="U10" s="154">
        <f t="shared" si="7"/>
        <v>0</v>
      </c>
      <c r="V10" s="154">
        <f t="shared" si="8"/>
        <v>0</v>
      </c>
      <c r="W10" s="100">
        <f t="shared" si="9"/>
        <v>0</v>
      </c>
      <c r="X10" s="114">
        <f t="shared" si="10"/>
        <v>0</v>
      </c>
      <c r="Y10" s="189">
        <f>SUM(O10:X10)/(AVERAGE('Site Description'!$B$34:$K$34)/10000)</f>
        <v>0</v>
      </c>
    </row>
    <row r="11" spans="1:25" x14ac:dyDescent="0.2">
      <c r="A11" s="197" t="s">
        <v>28</v>
      </c>
      <c r="B11" s="247">
        <f>IFERROR(Density!B11*(0.0201*B$3^3.0595)/1000,"")</f>
        <v>0</v>
      </c>
      <c r="C11" s="244">
        <f>IFERROR(Density!C11*(0.0201*C$3^3.0595)/1000,"")</f>
        <v>0</v>
      </c>
      <c r="D11" s="244">
        <f>IFERROR(Density!D11*(0.0201*D$3^3.0595)/1000,"")</f>
        <v>0</v>
      </c>
      <c r="E11" s="244">
        <f>IFERROR(Density!E11*(0.0201*E$3^3.0595)/1000,"")</f>
        <v>0</v>
      </c>
      <c r="F11" s="248">
        <f>IFERROR(Density!F11*(0.0201*F$3^3.0595)/1000,"")</f>
        <v>0</v>
      </c>
      <c r="G11" s="154">
        <f>IFERROR(Density!G11*(0.0201*G$3^3.0595)/1000,"")</f>
        <v>0</v>
      </c>
      <c r="H11" s="154">
        <f>IFERROR(Density!H11*(0.0201*H$3^3.0595)/1000,"")</f>
        <v>0</v>
      </c>
      <c r="I11" s="154">
        <f>IFERROR(Density!I11*(0.0201*I$3^3.0595)/1000,"")</f>
        <v>0</v>
      </c>
      <c r="J11" s="100">
        <f>IFERROR(Density!J11*(0.0201*J$3^3.0595)/1000,"")</f>
        <v>0</v>
      </c>
      <c r="K11" s="114">
        <f>IFERROR(Density!K11*(0.0201*K$3^3.0595)/1000,"")</f>
        <v>0</v>
      </c>
      <c r="L11" s="189">
        <f>SUM(B11:K11)/('Site Description'!$B$34/10000)</f>
        <v>0</v>
      </c>
      <c r="N11" s="197" t="s">
        <v>28</v>
      </c>
      <c r="O11" s="247">
        <f t="shared" si="1"/>
        <v>0</v>
      </c>
      <c r="P11" s="244">
        <f t="shared" si="2"/>
        <v>0</v>
      </c>
      <c r="Q11" s="244">
        <f t="shared" si="3"/>
        <v>0</v>
      </c>
      <c r="R11" s="244">
        <f t="shared" si="4"/>
        <v>0</v>
      </c>
      <c r="S11" s="248">
        <f t="shared" si="5"/>
        <v>0</v>
      </c>
      <c r="T11" s="154">
        <f t="shared" si="6"/>
        <v>1.3282995151396158E-2</v>
      </c>
      <c r="U11" s="154">
        <f t="shared" si="7"/>
        <v>0</v>
      </c>
      <c r="V11" s="154">
        <f t="shared" si="8"/>
        <v>0</v>
      </c>
      <c r="W11" s="100">
        <f t="shared" si="9"/>
        <v>0</v>
      </c>
      <c r="X11" s="114">
        <f t="shared" si="10"/>
        <v>0</v>
      </c>
      <c r="Y11" s="189">
        <f>SUM(O11:X11)/(AVERAGE('Site Description'!$B$34:$K$34)/10000)</f>
        <v>1.1069162626163465</v>
      </c>
    </row>
    <row r="12" spans="1:25" x14ac:dyDescent="0.2">
      <c r="A12" s="197" t="s">
        <v>29</v>
      </c>
      <c r="B12" s="247">
        <f>IFERROR(Density!B12*(0.0217*B$3^3.0127)/1000,"")</f>
        <v>0</v>
      </c>
      <c r="C12" s="244">
        <f>IFERROR(Density!C12*(0.0217*C$3^3.0127)/1000,"")</f>
        <v>0</v>
      </c>
      <c r="D12" s="244">
        <f>IFERROR(Density!D12*(0.0217*D$3^3.0127)/1000,"")</f>
        <v>0</v>
      </c>
      <c r="E12" s="244">
        <f>IFERROR(Density!E12*(0.0217*E$3^3.0127)/1000,"")</f>
        <v>0</v>
      </c>
      <c r="F12" s="245">
        <f>IFERROR(Density!F12*(0.0217*F$3^3.0127)/1000,"")</f>
        <v>0</v>
      </c>
      <c r="G12" s="154">
        <f>IFERROR(Density!G12*(0.0217*G$3^3.0127)/1000,"")</f>
        <v>0</v>
      </c>
      <c r="H12" s="154">
        <f>IFERROR(Density!H12*(0.0217*H$3^3.0127)/1000,"")</f>
        <v>0</v>
      </c>
      <c r="I12" s="154">
        <f>IFERROR(Density!I12*(0.0217*I$3^3.0127)/1000,"")</f>
        <v>0</v>
      </c>
      <c r="J12" s="154">
        <f>IFERROR(Density!J12*(0.0217*J$3^3.0127)/1000,"")</f>
        <v>0</v>
      </c>
      <c r="K12" s="155">
        <f>IFERROR(Density!K12*(0.0217*K$3^3.0127)/1000,"")</f>
        <v>0</v>
      </c>
      <c r="L12" s="189">
        <f>SUM(B12:K12)/('Site Description'!$B$34/10000)</f>
        <v>0</v>
      </c>
      <c r="N12" s="197" t="s">
        <v>29</v>
      </c>
      <c r="O12" s="247">
        <f t="shared" si="1"/>
        <v>0</v>
      </c>
      <c r="P12" s="244">
        <f t="shared" si="2"/>
        <v>0</v>
      </c>
      <c r="Q12" s="244">
        <f t="shared" si="3"/>
        <v>0</v>
      </c>
      <c r="R12" s="244">
        <f t="shared" si="4"/>
        <v>0</v>
      </c>
      <c r="S12" s="245">
        <f t="shared" si="5"/>
        <v>0</v>
      </c>
      <c r="T12" s="154">
        <f t="shared" si="6"/>
        <v>0</v>
      </c>
      <c r="U12" s="154">
        <f t="shared" si="7"/>
        <v>0</v>
      </c>
      <c r="V12" s="154">
        <f t="shared" si="8"/>
        <v>0</v>
      </c>
      <c r="W12" s="154">
        <f t="shared" si="9"/>
        <v>0</v>
      </c>
      <c r="X12" s="155">
        <f t="shared" si="10"/>
        <v>0</v>
      </c>
      <c r="Y12" s="189">
        <f>SUM(O12:X12)/(AVERAGE('Site Description'!$B$34:$K$34)/10000)</f>
        <v>0</v>
      </c>
    </row>
    <row r="13" spans="1:25" x14ac:dyDescent="0.2">
      <c r="A13" s="146" t="s">
        <v>26</v>
      </c>
      <c r="B13" s="247">
        <f>IFERROR(Density!B13*(0.0141*B$3^3.04)/1000,"")</f>
        <v>0</v>
      </c>
      <c r="C13" s="244">
        <f>IFERROR(Density!C13*(0.0141*C$3^3.04)/1000,"")</f>
        <v>0</v>
      </c>
      <c r="D13" s="244">
        <f>IFERROR(Density!D13*(0.0141*D$3^3.04)/1000,"")</f>
        <v>0</v>
      </c>
      <c r="E13" s="244">
        <f>IFERROR(Density!E13*(0.0141*E$3^3.04)/1000,"")</f>
        <v>0</v>
      </c>
      <c r="F13" s="248">
        <f>IFERROR(Density!F13*(0.0141*F$3^3.04)/1000,"")</f>
        <v>0</v>
      </c>
      <c r="G13" s="154">
        <f>IFERROR(Density!G13*(0.0141*G$3^3.04)/1000,"")</f>
        <v>0</v>
      </c>
      <c r="H13" s="154">
        <f>IFERROR(Density!H13*(0.0141*H$3^3.04)/1000,"")</f>
        <v>0</v>
      </c>
      <c r="I13" s="154">
        <f>IFERROR(Density!I13*(0.0141*I$3^3.04)/1000,"")</f>
        <v>0</v>
      </c>
      <c r="J13" s="100">
        <f>IFERROR(Density!J13*(0.0141*J$3^3.04)/1000,"")</f>
        <v>0</v>
      </c>
      <c r="K13" s="114">
        <f>IFERROR(Density!K13*(0.0141*K$3^3.04)/1000,"")</f>
        <v>0</v>
      </c>
      <c r="L13" s="189">
        <f>SUM(B13:K13)/('Site Description'!$B$34/10000)</f>
        <v>0</v>
      </c>
      <c r="N13" s="146" t="s">
        <v>26</v>
      </c>
      <c r="O13" s="247">
        <f t="shared" si="1"/>
        <v>0</v>
      </c>
      <c r="P13" s="244">
        <f t="shared" si="2"/>
        <v>0</v>
      </c>
      <c r="Q13" s="244">
        <f t="shared" si="3"/>
        <v>0</v>
      </c>
      <c r="R13" s="244">
        <f t="shared" si="4"/>
        <v>0</v>
      </c>
      <c r="S13" s="248">
        <f t="shared" si="5"/>
        <v>0</v>
      </c>
      <c r="T13" s="154">
        <f t="shared" si="6"/>
        <v>0</v>
      </c>
      <c r="U13" s="154">
        <f t="shared" si="7"/>
        <v>0</v>
      </c>
      <c r="V13" s="154">
        <f t="shared" si="8"/>
        <v>0</v>
      </c>
      <c r="W13" s="100">
        <f t="shared" si="9"/>
        <v>0</v>
      </c>
      <c r="X13" s="114">
        <f t="shared" si="10"/>
        <v>0</v>
      </c>
      <c r="Y13" s="189">
        <f>SUM(O13:X13)/(AVERAGE('Site Description'!$B$34:$K$34)/10000)</f>
        <v>0</v>
      </c>
    </row>
    <row r="14" spans="1:25" x14ac:dyDescent="0.2">
      <c r="A14" s="198"/>
      <c r="B14" s="252"/>
      <c r="C14" s="253"/>
      <c r="D14" s="253"/>
      <c r="E14" s="253"/>
      <c r="F14" s="254"/>
      <c r="G14" s="61"/>
      <c r="H14" s="61"/>
      <c r="I14" s="61"/>
      <c r="J14" s="61"/>
      <c r="K14" s="256"/>
      <c r="L14" s="189"/>
      <c r="N14" s="198"/>
      <c r="O14" s="252"/>
      <c r="P14" s="253"/>
      <c r="Q14" s="253"/>
      <c r="R14" s="253"/>
      <c r="S14" s="254"/>
      <c r="T14" s="61"/>
      <c r="U14" s="61"/>
      <c r="V14" s="61"/>
      <c r="W14" s="61"/>
      <c r="X14" s="256"/>
      <c r="Y14" s="189"/>
    </row>
    <row r="15" spans="1:25" x14ac:dyDescent="0.2">
      <c r="A15" s="146" t="s">
        <v>45</v>
      </c>
      <c r="B15" s="247">
        <f>IFERROR(Density!B15*(0.0145*B$3^3.04)/1000,"")</f>
        <v>0</v>
      </c>
      <c r="C15" s="154">
        <f>IFERROR(Density!C15*(0.0145*C$3^3.04)/1000,"")</f>
        <v>0</v>
      </c>
      <c r="D15" s="154">
        <f>IFERROR(Density!D15*(0.0145*D$3^3.04)/1000,"")</f>
        <v>0</v>
      </c>
      <c r="E15" s="154">
        <f>IFERROR(Density!E15*(0.0145*E$3^3.04)/1000,"")</f>
        <v>0</v>
      </c>
      <c r="F15" s="216">
        <f>IFERROR(Density!F15*(0.0145*F$3^3.04)/1000,"")</f>
        <v>0</v>
      </c>
      <c r="G15" s="154">
        <f>IFERROR(Density!G15*(0.0145*G$3^3.04)/1000,"")</f>
        <v>0</v>
      </c>
      <c r="H15" s="154">
        <f>IFERROR(Density!H15*(0.0145*H$3^3.04)/1000,"")</f>
        <v>0</v>
      </c>
      <c r="I15" s="154">
        <f>IFERROR(Density!I15*(0.0145*I$3^3.04)/1000,"")</f>
        <v>0</v>
      </c>
      <c r="J15" s="154">
        <f>IFERROR(Density!J15*(0.0145*J$3^3.04)/1000,"")</f>
        <v>0</v>
      </c>
      <c r="K15" s="114">
        <f>IFERROR(Density!K15*(0.0145*K$3^3.04)/1000,"")</f>
        <v>0</v>
      </c>
      <c r="L15" s="189">
        <f>SUM(B15:K15)/('Site Description'!$B$34/10000)</f>
        <v>0</v>
      </c>
      <c r="N15" s="146" t="s">
        <v>45</v>
      </c>
      <c r="O15" s="247">
        <f t="shared" si="1"/>
        <v>0</v>
      </c>
      <c r="P15" s="154">
        <f t="shared" si="2"/>
        <v>0</v>
      </c>
      <c r="Q15" s="154">
        <f t="shared" si="3"/>
        <v>0</v>
      </c>
      <c r="R15" s="154">
        <f t="shared" si="4"/>
        <v>0</v>
      </c>
      <c r="S15" s="216">
        <f t="shared" si="5"/>
        <v>0</v>
      </c>
      <c r="T15" s="154">
        <f t="shared" si="6"/>
        <v>0</v>
      </c>
      <c r="U15" s="154">
        <f t="shared" si="7"/>
        <v>0</v>
      </c>
      <c r="V15" s="154">
        <f t="shared" si="8"/>
        <v>0</v>
      </c>
      <c r="W15" s="154">
        <f t="shared" si="9"/>
        <v>0</v>
      </c>
      <c r="X15" s="114">
        <f t="shared" si="10"/>
        <v>0</v>
      </c>
      <c r="Y15" s="189">
        <f>SUM(O15:X15)/(AVERAGE('Site Description'!$B$34:$K$34)/10000)</f>
        <v>0</v>
      </c>
    </row>
    <row r="16" spans="1:25" x14ac:dyDescent="0.2">
      <c r="A16" s="146" t="s">
        <v>46</v>
      </c>
      <c r="B16" s="247">
        <f>IFERROR(Density!B16*(0.0145*B$3^3.04)/1000,"")</f>
        <v>0</v>
      </c>
      <c r="C16" s="154">
        <f>IFERROR(Density!C16*(0.0145*C$3^3.04)/1000,"")</f>
        <v>0</v>
      </c>
      <c r="D16" s="154">
        <f>IFERROR(Density!D16*(0.0145*D$3^3.04)/1000,"")</f>
        <v>0</v>
      </c>
      <c r="E16" s="154">
        <f>IFERROR(Density!E16*(0.0145*E$3^3.04)/1000,"")</f>
        <v>0</v>
      </c>
      <c r="F16" s="216">
        <f>IFERROR(Density!F16*(0.0145*F$3^3.04)/1000,"")</f>
        <v>0</v>
      </c>
      <c r="G16" s="154">
        <f>IFERROR(Density!G16*(0.0145*G$3^3.04)/1000,"")</f>
        <v>0</v>
      </c>
      <c r="H16" s="154">
        <f>IFERROR(Density!H16*(0.0145*H$3^3.04)/1000,"")</f>
        <v>0</v>
      </c>
      <c r="I16" s="154">
        <f>IFERROR(Density!I16*(0.0145*I$3^3.04)/1000,"")</f>
        <v>0</v>
      </c>
      <c r="J16" s="154">
        <f>IFERROR(Density!J16*(0.0145*J$3^3.04)/1000,"")</f>
        <v>0</v>
      </c>
      <c r="K16" s="155">
        <f>IFERROR(Density!K16*(0.0145*K$3^3.04)/1000,"")</f>
        <v>0</v>
      </c>
      <c r="L16" s="189">
        <f>SUM(B16:K16)/('Site Description'!$B$34/10000)</f>
        <v>0</v>
      </c>
      <c r="N16" s="146" t="s">
        <v>46</v>
      </c>
      <c r="O16" s="247">
        <f t="shared" si="1"/>
        <v>0</v>
      </c>
      <c r="P16" s="154">
        <f t="shared" si="2"/>
        <v>0</v>
      </c>
      <c r="Q16" s="154">
        <f t="shared" si="3"/>
        <v>0</v>
      </c>
      <c r="R16" s="154">
        <f t="shared" si="4"/>
        <v>0</v>
      </c>
      <c r="S16" s="216">
        <f t="shared" si="5"/>
        <v>0</v>
      </c>
      <c r="T16" s="154">
        <f t="shared" si="6"/>
        <v>0</v>
      </c>
      <c r="U16" s="154">
        <f t="shared" si="7"/>
        <v>0</v>
      </c>
      <c r="V16" s="154">
        <f t="shared" si="8"/>
        <v>0</v>
      </c>
      <c r="W16" s="154">
        <f t="shared" si="9"/>
        <v>0</v>
      </c>
      <c r="X16" s="155">
        <f t="shared" si="10"/>
        <v>0</v>
      </c>
      <c r="Y16" s="189">
        <f>SUM(O16:X16)/(AVERAGE('Site Description'!$B$34:$K$34)/10000)</f>
        <v>0</v>
      </c>
    </row>
    <row r="17" spans="1:25" x14ac:dyDescent="0.2">
      <c r="A17" s="146" t="s">
        <v>47</v>
      </c>
      <c r="B17" s="247">
        <f>IFERROR(Density!B17*(0.0145*B$3^3.04)/1000,"")</f>
        <v>0</v>
      </c>
      <c r="C17" s="154">
        <f>IFERROR(Density!C17*(0.0145*C$3^3.04)/1000,"")</f>
        <v>0</v>
      </c>
      <c r="D17" s="154">
        <f>IFERROR(Density!D17*(0.0145*D$3^3.04)/1000,"")</f>
        <v>0</v>
      </c>
      <c r="E17" s="154">
        <f>IFERROR(Density!E17*(0.0145*E$3^3.04)/1000,"")</f>
        <v>0</v>
      </c>
      <c r="F17" s="214">
        <f>IFERROR(Density!F17*(0.0145*F$3^3.04)/1000,"")</f>
        <v>0</v>
      </c>
      <c r="G17" s="154">
        <f>IFERROR(Density!G17*(0.0145*G$3^3.04)/1000,"")</f>
        <v>0</v>
      </c>
      <c r="H17" s="154">
        <f>IFERROR(Density!H17*(0.0145*H$3^3.04)/1000,"")</f>
        <v>0</v>
      </c>
      <c r="I17" s="154">
        <f>IFERROR(Density!I17*(0.0145*I$3^3.04)/1000,"")</f>
        <v>0</v>
      </c>
      <c r="J17" s="100">
        <f>IFERROR(Density!J17*(0.0145*J$3^3.04)/1000,"")</f>
        <v>0</v>
      </c>
      <c r="K17" s="114">
        <f>IFERROR(Density!K17*(0.0145*K$3^3.04)/1000,"")</f>
        <v>0</v>
      </c>
      <c r="L17" s="189">
        <f>SUM(B17:K17)/('Site Description'!$B$34/10000)</f>
        <v>0</v>
      </c>
      <c r="N17" s="146" t="s">
        <v>47</v>
      </c>
      <c r="O17" s="247">
        <f t="shared" si="1"/>
        <v>0</v>
      </c>
      <c r="P17" s="154">
        <f t="shared" si="2"/>
        <v>0</v>
      </c>
      <c r="Q17" s="154">
        <f t="shared" si="3"/>
        <v>0</v>
      </c>
      <c r="R17" s="154">
        <f t="shared" si="4"/>
        <v>0</v>
      </c>
      <c r="S17" s="214">
        <f t="shared" si="5"/>
        <v>0</v>
      </c>
      <c r="T17" s="154">
        <f t="shared" si="6"/>
        <v>0</v>
      </c>
      <c r="U17" s="154">
        <f t="shared" si="7"/>
        <v>0</v>
      </c>
      <c r="V17" s="154">
        <f t="shared" si="8"/>
        <v>0</v>
      </c>
      <c r="W17" s="100">
        <f t="shared" si="9"/>
        <v>0</v>
      </c>
      <c r="X17" s="114">
        <f t="shared" si="10"/>
        <v>0</v>
      </c>
      <c r="Y17" s="189">
        <f>SUM(O17:X17)/(AVERAGE('Site Description'!$B$34:$K$34)/10000)</f>
        <v>0</v>
      </c>
    </row>
    <row r="18" spans="1:25" x14ac:dyDescent="0.2">
      <c r="A18" s="146" t="s">
        <v>48</v>
      </c>
      <c r="B18" s="247">
        <f>IFERROR(Density!B18*(0.0104*B$3^3.24)/1000,"")</f>
        <v>0</v>
      </c>
      <c r="C18" s="154">
        <f>IFERROR(Density!C18*(0.0104*C$3^3.24)/1000,"")</f>
        <v>0</v>
      </c>
      <c r="D18" s="154">
        <f>IFERROR(Density!D18*(0.0104*D$3^3.24)/1000,"")</f>
        <v>0</v>
      </c>
      <c r="E18" s="154">
        <f>IFERROR(Density!E18*(0.0104*E$3^3.24)/1000,"")</f>
        <v>0</v>
      </c>
      <c r="F18" s="214">
        <f>IFERROR(Density!F18*(0.0104*F$3^3.24)/1000,"")</f>
        <v>0</v>
      </c>
      <c r="G18" s="154">
        <f>IFERROR(Density!G18*(0.0104*G$3^3.24)/1000,"")</f>
        <v>0</v>
      </c>
      <c r="H18" s="154">
        <f>IFERROR(Density!H18*(0.0104*H$3^3.24)/1000,"")</f>
        <v>0</v>
      </c>
      <c r="I18" s="154">
        <f>IFERROR(Density!I18*(0.0104*I$3^3.24)/1000,"")</f>
        <v>0</v>
      </c>
      <c r="J18" s="100">
        <f>IFERROR(Density!J18*(0.0104*J$3^3.24)/1000,"")</f>
        <v>0</v>
      </c>
      <c r="K18" s="114">
        <f>IFERROR(Density!K18*(0.0104*K$3^3.24)/1000,"")</f>
        <v>0</v>
      </c>
      <c r="L18" s="189">
        <f>SUM(B18:K18)/('Site Description'!$B$34/10000)</f>
        <v>0</v>
      </c>
      <c r="N18" s="146" t="s">
        <v>48</v>
      </c>
      <c r="O18" s="247">
        <f t="shared" si="1"/>
        <v>0</v>
      </c>
      <c r="P18" s="154">
        <f t="shared" si="2"/>
        <v>0</v>
      </c>
      <c r="Q18" s="154">
        <f t="shared" si="3"/>
        <v>0</v>
      </c>
      <c r="R18" s="154">
        <f t="shared" si="4"/>
        <v>0</v>
      </c>
      <c r="S18" s="214">
        <f t="shared" si="5"/>
        <v>0</v>
      </c>
      <c r="T18" s="154">
        <f t="shared" si="6"/>
        <v>0</v>
      </c>
      <c r="U18" s="154">
        <f t="shared" si="7"/>
        <v>0</v>
      </c>
      <c r="V18" s="154">
        <f t="shared" si="8"/>
        <v>0</v>
      </c>
      <c r="W18" s="100">
        <f t="shared" si="9"/>
        <v>0</v>
      </c>
      <c r="X18" s="114">
        <f t="shared" si="10"/>
        <v>0</v>
      </c>
      <c r="Y18" s="189">
        <f>SUM(O18:X18)/(AVERAGE('Site Description'!$B$34:$K$34)/10000)</f>
        <v>0</v>
      </c>
    </row>
    <row r="19" spans="1:25" x14ac:dyDescent="0.2">
      <c r="A19" s="146" t="s">
        <v>32</v>
      </c>
      <c r="B19" s="247">
        <f>IFERROR(Density!B19*(0.0189*B$3^3.06)/1000,"")</f>
        <v>0</v>
      </c>
      <c r="C19" s="154">
        <f>IFERROR(Density!C19*(0.0189*C$3^3.06)/1000,"")</f>
        <v>0</v>
      </c>
      <c r="D19" s="154">
        <f>IFERROR(Density!D19*(0.0189*D$3^3.06)/1000,"")</f>
        <v>0</v>
      </c>
      <c r="E19" s="154">
        <f>IFERROR(Density!E19*(0.0189*E$3^3.06)/1000,"")</f>
        <v>0</v>
      </c>
      <c r="F19" s="216">
        <f>IFERROR(Density!F19*(0.0189*F$3^3.06)/1000,"")</f>
        <v>0</v>
      </c>
      <c r="G19" s="154">
        <f>IFERROR(Density!G19*(0.0189*G$3^3.06)/1000,"")</f>
        <v>0</v>
      </c>
      <c r="H19" s="154">
        <f>IFERROR(Density!H19*(0.0189*H$3^3.06)/1000,"")</f>
        <v>0</v>
      </c>
      <c r="I19" s="154">
        <f>IFERROR(Density!I19*(0.0189*I$3^3.06)/1000,"")</f>
        <v>0</v>
      </c>
      <c r="J19" s="154">
        <f>IFERROR(Density!J19*(0.0189*J$3^3.06)/1000,"")</f>
        <v>0</v>
      </c>
      <c r="K19" s="155">
        <f>IFERROR(Density!K19*(0.0189*K$3^3.06)/1000,"")</f>
        <v>0</v>
      </c>
      <c r="L19" s="189">
        <f>SUM(B19:K19)/('Site Description'!$B$34/10000)</f>
        <v>0</v>
      </c>
      <c r="N19" s="146" t="s">
        <v>32</v>
      </c>
      <c r="O19" s="247">
        <f t="shared" si="1"/>
        <v>0</v>
      </c>
      <c r="P19" s="154">
        <f t="shared" si="2"/>
        <v>0</v>
      </c>
      <c r="Q19" s="154">
        <f t="shared" si="3"/>
        <v>0</v>
      </c>
      <c r="R19" s="154">
        <f t="shared" si="4"/>
        <v>0</v>
      </c>
      <c r="S19" s="216">
        <f t="shared" si="5"/>
        <v>0</v>
      </c>
      <c r="T19" s="154">
        <f t="shared" si="6"/>
        <v>0</v>
      </c>
      <c r="U19" s="154">
        <f t="shared" si="7"/>
        <v>0</v>
      </c>
      <c r="V19" s="154">
        <f t="shared" si="8"/>
        <v>0</v>
      </c>
      <c r="W19" s="154">
        <f t="shared" si="9"/>
        <v>0</v>
      </c>
      <c r="X19" s="155">
        <f t="shared" si="10"/>
        <v>0</v>
      </c>
      <c r="Y19" s="189">
        <f>SUM(O19:X19)/(AVERAGE('Site Description'!$B$34:$K$34)/10000)</f>
        <v>0</v>
      </c>
    </row>
    <row r="20" spans="1:25" x14ac:dyDescent="0.2">
      <c r="A20" s="146" t="s">
        <v>49</v>
      </c>
      <c r="B20" s="247">
        <f>IFERROR(Density!B20*(0.0157*B$3^3.0167)/1000,"")</f>
        <v>0</v>
      </c>
      <c r="C20" s="154">
        <f>IFERROR(Density!C20*(0.0157*C$3^3.0167)/1000,"")</f>
        <v>1.1642156911036414</v>
      </c>
      <c r="D20" s="154">
        <f>IFERROR(Density!D20*(0.0157*D$3^3.0167)/1000,"")</f>
        <v>0</v>
      </c>
      <c r="E20" s="154">
        <f>IFERROR(Density!E20*(0.0157*E$3^3.0167)/1000,"")</f>
        <v>0</v>
      </c>
      <c r="F20" s="216">
        <f>IFERROR(Density!F20*(0.0157*F$3^3.0167)/1000,"")</f>
        <v>0</v>
      </c>
      <c r="G20" s="154">
        <f>IFERROR(Density!G20*(0.0157*G$3^3.0167)/1000,"")</f>
        <v>0.66526610920208074</v>
      </c>
      <c r="H20" s="154">
        <f>IFERROR(Density!H20*(0.0157*H$3^3.0167)/1000,"")</f>
        <v>0</v>
      </c>
      <c r="I20" s="154">
        <f>IFERROR(Density!I20*(0.0157*I$3^3.0167)/1000,"")</f>
        <v>0</v>
      </c>
      <c r="J20" s="154">
        <f>IFERROR(Density!J20*(0.0157*J$3^3.0167)/1000,"")</f>
        <v>0</v>
      </c>
      <c r="K20" s="155">
        <f>IFERROR(Density!K20*(0.0157*K$3^3.0167)/1000,"")</f>
        <v>0</v>
      </c>
      <c r="L20" s="189">
        <f>SUM(B20:K20)/('Site Description'!$B$34/10000)</f>
        <v>152.45681669214349</v>
      </c>
      <c r="N20" s="146" t="s">
        <v>49</v>
      </c>
      <c r="O20" s="247">
        <f t="shared" si="1"/>
        <v>0</v>
      </c>
      <c r="P20" s="154">
        <f t="shared" si="2"/>
        <v>0.72070495163558757</v>
      </c>
      <c r="Q20" s="154">
        <f t="shared" si="3"/>
        <v>0</v>
      </c>
      <c r="R20" s="154">
        <f t="shared" si="4"/>
        <v>0</v>
      </c>
      <c r="S20" s="216">
        <f t="shared" si="5"/>
        <v>0</v>
      </c>
      <c r="T20" s="154">
        <f t="shared" si="6"/>
        <v>0.21251556266177585</v>
      </c>
      <c r="U20" s="154">
        <f t="shared" si="7"/>
        <v>0</v>
      </c>
      <c r="V20" s="154">
        <f t="shared" si="8"/>
        <v>0</v>
      </c>
      <c r="W20" s="154">
        <f t="shared" si="9"/>
        <v>0</v>
      </c>
      <c r="X20" s="155">
        <f t="shared" si="10"/>
        <v>0</v>
      </c>
      <c r="Y20" s="189">
        <f>SUM(O20:X20)/(AVERAGE('Site Description'!$B$34:$K$34)/10000)</f>
        <v>77.768376191446947</v>
      </c>
    </row>
    <row r="21" spans="1:25" x14ac:dyDescent="0.2">
      <c r="A21" s="146" t="s">
        <v>76</v>
      </c>
      <c r="B21" s="247">
        <f>IFERROR(Density!B21*(0.0162*B$3^3.09)/1000,"")</f>
        <v>0</v>
      </c>
      <c r="C21" s="154">
        <f>IFERROR(Density!C21*(0.0162*C$3^3.09)/1000,"")</f>
        <v>0</v>
      </c>
      <c r="D21" s="154">
        <f>IFERROR(Density!D21*(0.0162*D$3^3.09)/1000,"")</f>
        <v>0</v>
      </c>
      <c r="E21" s="154">
        <f>IFERROR(Density!E21*(0.0162*E$3^3.09)/1000,"")</f>
        <v>0</v>
      </c>
      <c r="F21" s="214">
        <f>IFERROR(Density!F21*(0.0162*F$3^3.09)/1000,"")</f>
        <v>0</v>
      </c>
      <c r="G21" s="154">
        <f>IFERROR(Density!G21*(0.0162*G$3^3.09)/1000,"")</f>
        <v>0</v>
      </c>
      <c r="H21" s="154">
        <f>IFERROR(Density!H21*(0.0162*H$3^3.09)/1000,"")</f>
        <v>0</v>
      </c>
      <c r="I21" s="154">
        <f>IFERROR(Density!I21*(0.0162*I$3^3.09)/1000,"")</f>
        <v>0</v>
      </c>
      <c r="J21" s="100">
        <f>IFERROR(Density!J21*(0.0162*J$3^3.09)/1000,"")</f>
        <v>0</v>
      </c>
      <c r="K21" s="114">
        <f>IFERROR(Density!K21*(0.0162*K$3^3.09)/1000,"")</f>
        <v>0</v>
      </c>
      <c r="L21" s="189">
        <f>SUM(B21:K21)/('Site Description'!$B$34/10000)</f>
        <v>0</v>
      </c>
      <c r="N21" s="146" t="s">
        <v>76</v>
      </c>
      <c r="O21" s="247">
        <f t="shared" si="1"/>
        <v>0</v>
      </c>
      <c r="P21" s="154">
        <f t="shared" si="2"/>
        <v>0</v>
      </c>
      <c r="Q21" s="154">
        <f t="shared" si="3"/>
        <v>0</v>
      </c>
      <c r="R21" s="154">
        <f t="shared" si="4"/>
        <v>0</v>
      </c>
      <c r="S21" s="214">
        <f t="shared" si="5"/>
        <v>0</v>
      </c>
      <c r="T21" s="154">
        <f t="shared" si="6"/>
        <v>0</v>
      </c>
      <c r="U21" s="154">
        <f t="shared" si="7"/>
        <v>0</v>
      </c>
      <c r="V21" s="154">
        <f t="shared" si="8"/>
        <v>0</v>
      </c>
      <c r="W21" s="100">
        <f t="shared" si="9"/>
        <v>0</v>
      </c>
      <c r="X21" s="114">
        <f t="shared" si="10"/>
        <v>0</v>
      </c>
      <c r="Y21" s="189">
        <f>SUM(O21:X21)/(AVERAGE('Site Description'!$B$34:$K$34)/10000)</f>
        <v>0</v>
      </c>
    </row>
    <row r="22" spans="1:25" x14ac:dyDescent="0.2">
      <c r="A22" s="146" t="s">
        <v>33</v>
      </c>
      <c r="B22" s="247">
        <f>IFERROR(Density!B22*(0.0241*((0.794*B$3))^3.1478)/1000,"")</f>
        <v>0</v>
      </c>
      <c r="C22" s="154">
        <f>IFERROR(Density!C22*(0.0241*((0.794*C$3))^3.1478)/1000,"")</f>
        <v>0</v>
      </c>
      <c r="D22" s="154">
        <f>IFERROR(Density!D22*(0.0241*((0.794*D$3))^3.1478)/1000,"")</f>
        <v>0</v>
      </c>
      <c r="E22" s="154">
        <f>IFERROR(Density!E22*(0.0241*E$3^3.1478)/1000,"")</f>
        <v>0</v>
      </c>
      <c r="F22" s="214">
        <f>IFERROR(Density!F22*(0.0241*F$3^3.1478)/1000,"")</f>
        <v>0</v>
      </c>
      <c r="G22" s="154">
        <f>IFERROR(Density!G22*(0.0241*((0.794*G$3))^3.1478)/1000,"")</f>
        <v>0</v>
      </c>
      <c r="H22" s="154">
        <f>IFERROR(Density!H22*(0.0241*((0.794*H$3))^3.1478)/1000,"")</f>
        <v>0</v>
      </c>
      <c r="I22" s="154">
        <f>IFERROR(Density!I22*(0.0241*((0.794*I$3))^3.1478)/1000,"")</f>
        <v>0</v>
      </c>
      <c r="J22" s="100">
        <f>IFERROR(Density!J22*(0.0241*((0.794*J$3))^3.1478)/1000,"")</f>
        <v>0</v>
      </c>
      <c r="K22" s="114">
        <f>IFERROR(Density!K22*(0.0241*((0.794*K$3))^3.1478)/1000,"")</f>
        <v>0</v>
      </c>
      <c r="L22" s="189">
        <f>SUM(B22:K22)/('Site Description'!$B$34/10000)</f>
        <v>0</v>
      </c>
      <c r="N22" s="146" t="s">
        <v>33</v>
      </c>
      <c r="O22" s="247">
        <f t="shared" si="1"/>
        <v>0</v>
      </c>
      <c r="P22" s="154">
        <f t="shared" si="2"/>
        <v>0</v>
      </c>
      <c r="Q22" s="154">
        <f t="shared" si="3"/>
        <v>0</v>
      </c>
      <c r="R22" s="154">
        <f t="shared" si="4"/>
        <v>0</v>
      </c>
      <c r="S22" s="214">
        <f t="shared" si="5"/>
        <v>0</v>
      </c>
      <c r="T22" s="154">
        <f t="shared" si="6"/>
        <v>0</v>
      </c>
      <c r="U22" s="154">
        <f t="shared" si="7"/>
        <v>0</v>
      </c>
      <c r="V22" s="154">
        <f t="shared" si="8"/>
        <v>0</v>
      </c>
      <c r="W22" s="100">
        <f t="shared" si="9"/>
        <v>0</v>
      </c>
      <c r="X22" s="114">
        <f t="shared" si="10"/>
        <v>0</v>
      </c>
      <c r="Y22" s="189">
        <f>SUM(O22:X22)/(AVERAGE('Site Description'!$B$34:$K$34)/10000)</f>
        <v>0</v>
      </c>
    </row>
    <row r="23" spans="1:25" x14ac:dyDescent="0.2">
      <c r="A23" s="146" t="s">
        <v>111</v>
      </c>
      <c r="B23" s="247">
        <f>IFERROR(Density!B23*(0.0079*B$3^3.11)/1000,"")</f>
        <v>0</v>
      </c>
      <c r="C23" s="154">
        <f>IFERROR(Density!C23*(0.0079*C$3^3.11)/1000,"")</f>
        <v>0</v>
      </c>
      <c r="D23" s="154">
        <f>IFERROR(Density!D23*(0.0079*D$3^3.11)/1000,"")</f>
        <v>0</v>
      </c>
      <c r="E23" s="154">
        <f>IFERROR(Density!E23*(0.0079*E$3^3.11)/1000,"")</f>
        <v>0</v>
      </c>
      <c r="F23" s="216">
        <f>IFERROR(Density!F23*(0.0079*F$3^3.11)/1000,"")</f>
        <v>0</v>
      </c>
      <c r="G23" s="154">
        <f>IFERROR(Density!G23*(0.0079*G$3^3.11)/1000,"")</f>
        <v>0</v>
      </c>
      <c r="H23" s="154">
        <f>IFERROR(Density!H23*(0.0079*H$3^3.11)/1000,"")</f>
        <v>0</v>
      </c>
      <c r="I23" s="154">
        <f>IFERROR(Density!I23*(0.0079*I$3^3.11)/1000,"")</f>
        <v>0</v>
      </c>
      <c r="J23" s="154">
        <f>IFERROR(Density!J23*(0.0079*J$3^3.11)/1000,"")</f>
        <v>0</v>
      </c>
      <c r="K23" s="155">
        <f>IFERROR(Density!K23*(0.0079*K$3^3.11)/1000,"")</f>
        <v>0</v>
      </c>
      <c r="L23" s="189">
        <f>SUM(B23:K23)/('Site Description'!$B$34/10000)</f>
        <v>0</v>
      </c>
      <c r="N23" s="146" t="s">
        <v>77</v>
      </c>
      <c r="O23" s="247">
        <f t="shared" si="1"/>
        <v>0</v>
      </c>
      <c r="P23" s="154">
        <f t="shared" si="2"/>
        <v>0</v>
      </c>
      <c r="Q23" s="154">
        <f t="shared" si="3"/>
        <v>0</v>
      </c>
      <c r="R23" s="154">
        <f t="shared" si="4"/>
        <v>0</v>
      </c>
      <c r="S23" s="216">
        <f t="shared" si="5"/>
        <v>0</v>
      </c>
      <c r="T23" s="154">
        <f t="shared" si="6"/>
        <v>0</v>
      </c>
      <c r="U23" s="154">
        <f t="shared" si="7"/>
        <v>0</v>
      </c>
      <c r="V23" s="154">
        <f t="shared" si="8"/>
        <v>0</v>
      </c>
      <c r="W23" s="154">
        <f t="shared" si="9"/>
        <v>0</v>
      </c>
      <c r="X23" s="155">
        <f t="shared" si="10"/>
        <v>0</v>
      </c>
      <c r="Y23" s="189">
        <f>SUM(O23:X23)/(AVERAGE('Site Description'!$B$34:$K$34)/10000)</f>
        <v>0</v>
      </c>
    </row>
    <row r="24" spans="1:25" x14ac:dyDescent="0.2">
      <c r="A24" s="146" t="s">
        <v>50</v>
      </c>
      <c r="B24" s="247">
        <f>IFERROR(Density!B24*(0.0229*B$3^2.9626)/1000,"")</f>
        <v>0</v>
      </c>
      <c r="C24" s="154">
        <f>IFERROR(Density!C24*(0.0229*C$3^2.9626)/1000,"")</f>
        <v>0</v>
      </c>
      <c r="D24" s="154">
        <f>IFERROR(Density!D24*(0.0229*D$3^2.9626)/1000,"")</f>
        <v>0</v>
      </c>
      <c r="E24" s="100">
        <f>IFERROR(Density!E24*(0.0229*E$3^2.9626)/1000,"")</f>
        <v>0</v>
      </c>
      <c r="F24" s="214">
        <f>IFERROR(Density!F24*(0.0229*F$3^2.9626)/1000,"")</f>
        <v>0</v>
      </c>
      <c r="G24" s="154">
        <f>IFERROR(Density!G24*(0.0229*G$3^2.9626)/1000,"")</f>
        <v>0</v>
      </c>
      <c r="H24" s="154">
        <f>IFERROR(Density!H24*(0.0229*H$3^2.9626)/1000,"")</f>
        <v>0</v>
      </c>
      <c r="I24" s="100">
        <f>IFERROR(Density!I24*(0.0229*I$3^2.9626)/1000,"")</f>
        <v>0</v>
      </c>
      <c r="J24" s="100">
        <f>IFERROR(Density!J24*(0.0229*J$3^2.9626)/1000,"")</f>
        <v>0</v>
      </c>
      <c r="K24" s="114">
        <f>IFERROR(Density!K24*(0.0229*K$3^2.9626)/1000,"")</f>
        <v>0</v>
      </c>
      <c r="L24" s="189">
        <f>SUM(B24:K24)/('Site Description'!$B$34/10000)</f>
        <v>0</v>
      </c>
      <c r="N24" s="146" t="s">
        <v>50</v>
      </c>
      <c r="O24" s="247">
        <f t="shared" si="1"/>
        <v>0</v>
      </c>
      <c r="P24" s="154">
        <f t="shared" si="2"/>
        <v>0</v>
      </c>
      <c r="Q24" s="154">
        <f t="shared" si="3"/>
        <v>0</v>
      </c>
      <c r="R24" s="100">
        <f t="shared" si="4"/>
        <v>0</v>
      </c>
      <c r="S24" s="214">
        <f t="shared" si="5"/>
        <v>0</v>
      </c>
      <c r="T24" s="154">
        <f t="shared" si="6"/>
        <v>0</v>
      </c>
      <c r="U24" s="154">
        <f t="shared" si="7"/>
        <v>0</v>
      </c>
      <c r="V24" s="100">
        <f t="shared" si="8"/>
        <v>0</v>
      </c>
      <c r="W24" s="100">
        <f t="shared" si="9"/>
        <v>0</v>
      </c>
      <c r="X24" s="114">
        <f t="shared" si="10"/>
        <v>0</v>
      </c>
      <c r="Y24" s="189">
        <f>SUM(O24:X24)/(AVERAGE('Site Description'!$B$34:$K$34)/10000)</f>
        <v>0</v>
      </c>
    </row>
    <row r="25" spans="1:25" x14ac:dyDescent="0.2">
      <c r="A25" s="146" t="s">
        <v>31</v>
      </c>
      <c r="B25" s="247">
        <f>IFERROR(Density!B25*(0.0114*B$3^3.18)/1000,"")</f>
        <v>0</v>
      </c>
      <c r="C25" s="154">
        <f>IFERROR(Density!C25*(0.0114*C$3^3.18)/1000,"")</f>
        <v>0</v>
      </c>
      <c r="D25" s="154">
        <f>IFERROR(Density!D25*(0.0114*D$3^3.18)/1000,"")</f>
        <v>0</v>
      </c>
      <c r="E25" s="154">
        <f>IFERROR(Density!E25*(0.0114*E$3^3.18)/1000,"")</f>
        <v>0</v>
      </c>
      <c r="F25" s="216">
        <f>IFERROR(Density!F25*(0.0114*F$3^3.18)/1000,"")</f>
        <v>0</v>
      </c>
      <c r="G25" s="154">
        <f>IFERROR(Density!G25*(0.0114*G$3^3.18)/1000,"")</f>
        <v>0</v>
      </c>
      <c r="H25" s="154">
        <f>IFERROR(Density!H25*(0.0114*H$3^3.18)/1000,"")</f>
        <v>0</v>
      </c>
      <c r="I25" s="154">
        <f>IFERROR(Density!I25*(0.0114*I$3^3.18)/1000,"")</f>
        <v>0</v>
      </c>
      <c r="J25" s="154">
        <f>IFERROR(Density!J25*(0.0114*J$3^3.18)/1000,"")</f>
        <v>0</v>
      </c>
      <c r="K25" s="155">
        <f>IFERROR(Density!K25*(0.0114*K$3^3.18)/1000,"")</f>
        <v>0</v>
      </c>
      <c r="L25" s="189">
        <f>SUM(B25:K25)/('Site Description'!$B$34/10000)</f>
        <v>0</v>
      </c>
      <c r="N25" s="146" t="s">
        <v>31</v>
      </c>
      <c r="O25" s="247">
        <f t="shared" si="1"/>
        <v>0</v>
      </c>
      <c r="P25" s="154">
        <f t="shared" si="2"/>
        <v>0</v>
      </c>
      <c r="Q25" s="154">
        <f t="shared" si="3"/>
        <v>0</v>
      </c>
      <c r="R25" s="154">
        <f t="shared" si="4"/>
        <v>0</v>
      </c>
      <c r="S25" s="216">
        <f t="shared" si="5"/>
        <v>0</v>
      </c>
      <c r="T25" s="154">
        <f t="shared" si="6"/>
        <v>0</v>
      </c>
      <c r="U25" s="154">
        <f t="shared" si="7"/>
        <v>0</v>
      </c>
      <c r="V25" s="154">
        <f t="shared" si="8"/>
        <v>0</v>
      </c>
      <c r="W25" s="154">
        <f t="shared" si="9"/>
        <v>0</v>
      </c>
      <c r="X25" s="155">
        <f t="shared" si="10"/>
        <v>0</v>
      </c>
      <c r="Y25" s="189">
        <f>SUM(O25:X25)/(AVERAGE('Site Description'!$B$34:$K$34)/10000)</f>
        <v>0</v>
      </c>
    </row>
    <row r="26" spans="1:25" x14ac:dyDescent="0.2">
      <c r="A26" s="146" t="s">
        <v>106</v>
      </c>
      <c r="B26" s="247">
        <f>IFERROR(Density!B26*(0.0145*B$3^3.04)/1000,"")</f>
        <v>0</v>
      </c>
      <c r="C26" s="154">
        <f>IFERROR(Density!C26*(0.0145*C$3^3.04)/1000,"")</f>
        <v>0</v>
      </c>
      <c r="D26" s="154">
        <f>IFERROR(Density!D26*(0.0145*D$3^3.04)/1000,"")</f>
        <v>0</v>
      </c>
      <c r="E26" s="154">
        <f>IFERROR(Density!E26*(0.0145*E$3^3.04)/1000,"")</f>
        <v>0</v>
      </c>
      <c r="F26" s="214">
        <f>IFERROR(Density!F26*(0.0145*F$3^3.04)/1000,"")</f>
        <v>0</v>
      </c>
      <c r="G26" s="154">
        <f>IFERROR(Density!G26*(0.0145*G$3^3.04)/1000,"")</f>
        <v>0</v>
      </c>
      <c r="H26" s="154">
        <f>IFERROR(Density!H26*(0.0145*H$3^3.04)/1000,"")</f>
        <v>0</v>
      </c>
      <c r="I26" s="154">
        <f>IFERROR(Density!I26*(0.0145*I$3^3.04)/1000,"")</f>
        <v>0</v>
      </c>
      <c r="J26" s="100">
        <f>IFERROR(Density!J26*(0.0145*J$3^3.04)/1000,"")</f>
        <v>0</v>
      </c>
      <c r="K26" s="114">
        <f>IFERROR(Density!K26*(0.0145*K$3^3.04)/1000,"")</f>
        <v>0</v>
      </c>
      <c r="L26" s="189">
        <f>SUM(B26:K26)/('Site Description'!$B$34/10000)</f>
        <v>0</v>
      </c>
      <c r="N26" s="146" t="s">
        <v>106</v>
      </c>
      <c r="O26" s="247">
        <f t="shared" si="1"/>
        <v>0</v>
      </c>
      <c r="P26" s="154">
        <f t="shared" si="2"/>
        <v>0</v>
      </c>
      <c r="Q26" s="154">
        <f t="shared" si="3"/>
        <v>0</v>
      </c>
      <c r="R26" s="154">
        <f t="shared" si="4"/>
        <v>0</v>
      </c>
      <c r="S26" s="214">
        <f t="shared" si="5"/>
        <v>0</v>
      </c>
      <c r="T26" s="154">
        <f t="shared" si="6"/>
        <v>0</v>
      </c>
      <c r="U26" s="154">
        <f t="shared" si="7"/>
        <v>0</v>
      </c>
      <c r="V26" s="154">
        <f t="shared" si="8"/>
        <v>0</v>
      </c>
      <c r="W26" s="100">
        <f t="shared" si="9"/>
        <v>0</v>
      </c>
      <c r="X26" s="114">
        <f t="shared" si="10"/>
        <v>0</v>
      </c>
      <c r="Y26" s="189">
        <f>SUM(O26:X26)/(AVERAGE('Site Description'!$B$34:$K$34)/10000)</f>
        <v>0</v>
      </c>
    </row>
    <row r="27" spans="1:25" x14ac:dyDescent="0.2">
      <c r="A27" s="146" t="s">
        <v>51</v>
      </c>
      <c r="B27" s="247">
        <f>IFERROR(Density!B27*(0.0278*B$3^2.857)/1000,"")</f>
        <v>0</v>
      </c>
      <c r="C27" s="154">
        <f>IFERROR(Density!C27*(0.0278*C$3^2.857)/1000,"")</f>
        <v>0</v>
      </c>
      <c r="D27" s="154">
        <f>IFERROR(Density!D27*(0.0278*D$3^2.857)/1000,"")</f>
        <v>0</v>
      </c>
      <c r="E27" s="154">
        <f>IFERROR(Density!E27*(0.0278*E$3^2.857)/1000,"")</f>
        <v>0</v>
      </c>
      <c r="F27" s="214">
        <f>IFERROR(Density!F27*(0.0278*F$3^2.857)/1000,"")</f>
        <v>0</v>
      </c>
      <c r="G27" s="154">
        <f>IFERROR(Density!G27*(0.0278*G$3^2.857)/1000,"")</f>
        <v>0</v>
      </c>
      <c r="H27" s="154">
        <f>IFERROR(Density!H27*(0.0278*H$3^2.857)/1000,"")</f>
        <v>0</v>
      </c>
      <c r="I27" s="154">
        <f>IFERROR(Density!I27*(0.0278*I$3^2.857)/1000,"")</f>
        <v>0</v>
      </c>
      <c r="J27" s="100">
        <f>IFERROR(Density!J27*(0.0278*J$3^2.857)/1000,"")</f>
        <v>0</v>
      </c>
      <c r="K27" s="114">
        <f>IFERROR(Density!K27*(0.0278*K$3^2.857)/1000,"")</f>
        <v>0</v>
      </c>
      <c r="L27" s="189">
        <f>SUM(B27:K27)/('Site Description'!$B$34/10000)</f>
        <v>0</v>
      </c>
      <c r="M27" s="174"/>
      <c r="N27" s="146" t="s">
        <v>51</v>
      </c>
      <c r="O27" s="247">
        <f t="shared" si="1"/>
        <v>0</v>
      </c>
      <c r="P27" s="154">
        <f t="shared" si="2"/>
        <v>0</v>
      </c>
      <c r="Q27" s="154">
        <f t="shared" si="3"/>
        <v>0</v>
      </c>
      <c r="R27" s="154">
        <f t="shared" si="4"/>
        <v>0</v>
      </c>
      <c r="S27" s="214">
        <f t="shared" si="5"/>
        <v>0</v>
      </c>
      <c r="T27" s="154">
        <f t="shared" si="6"/>
        <v>0</v>
      </c>
      <c r="U27" s="154">
        <f t="shared" si="7"/>
        <v>0</v>
      </c>
      <c r="V27" s="154">
        <f t="shared" si="8"/>
        <v>0</v>
      </c>
      <c r="W27" s="100">
        <f t="shared" si="9"/>
        <v>0</v>
      </c>
      <c r="X27" s="114">
        <f t="shared" si="10"/>
        <v>0</v>
      </c>
      <c r="Y27" s="189">
        <f>SUM(O27:X27)/(AVERAGE('Site Description'!$B$34:$K$34)/10000)</f>
        <v>0</v>
      </c>
    </row>
    <row r="28" spans="1:25" x14ac:dyDescent="0.2">
      <c r="A28" s="146" t="s">
        <v>52</v>
      </c>
      <c r="B28" s="247">
        <f>IFERROR(Density!B28*(0.0229*((0.877*B$3)^3.106))/1000,"")</f>
        <v>0</v>
      </c>
      <c r="C28" s="154">
        <f>IFERROR(Density!C28*(0.0229*((0.877*C$3)^3.106))/1000,"")</f>
        <v>0</v>
      </c>
      <c r="D28" s="154">
        <f>IFERROR(Density!D28*(0.0229*((0.877*D$3)^3.106))/1000,"")</f>
        <v>0</v>
      </c>
      <c r="E28" s="154">
        <f>IFERROR(Density!E28*(0.0229*((0.877*E$3)^3.106))/1000,"")</f>
        <v>0</v>
      </c>
      <c r="F28" s="214">
        <f>IFERROR(Density!F28*(0.0229*((0.877*F$3)^3.106))/1000,"")</f>
        <v>0</v>
      </c>
      <c r="G28" s="154">
        <f>IFERROR(Density!G28*(0.0229*((0.877*G$3)^3.106))/1000,"")</f>
        <v>0</v>
      </c>
      <c r="H28" s="154">
        <f>IFERROR(Density!H28*(0.0229*((0.877*H$3)^3.106))/1000,"")</f>
        <v>0</v>
      </c>
      <c r="I28" s="154">
        <f>IFERROR(Density!I28*(0.0229*((0.877*I$3)^3.106))/1000,"")</f>
        <v>0</v>
      </c>
      <c r="J28" s="100">
        <f>IFERROR(Density!J28*(0.0229*((0.877*J$3)^3.106))/1000,"")</f>
        <v>0</v>
      </c>
      <c r="K28" s="114">
        <f>IFERROR(Density!K28*(0.0229*((0.877*K$3)^3.106))/1000,"")</f>
        <v>0</v>
      </c>
      <c r="L28" s="189">
        <f>SUM(B28:K28)/('Site Description'!$B$34/10000)</f>
        <v>0</v>
      </c>
      <c r="N28" s="146" t="s">
        <v>52</v>
      </c>
      <c r="O28" s="247">
        <f t="shared" si="1"/>
        <v>0</v>
      </c>
      <c r="P28" s="154">
        <f t="shared" si="2"/>
        <v>0</v>
      </c>
      <c r="Q28" s="154">
        <f t="shared" si="3"/>
        <v>0</v>
      </c>
      <c r="R28" s="154">
        <f t="shared" si="4"/>
        <v>0</v>
      </c>
      <c r="S28" s="214">
        <f t="shared" si="5"/>
        <v>0</v>
      </c>
      <c r="T28" s="154">
        <f t="shared" si="6"/>
        <v>0</v>
      </c>
      <c r="U28" s="154">
        <f t="shared" si="7"/>
        <v>0</v>
      </c>
      <c r="V28" s="154">
        <f t="shared" si="8"/>
        <v>0</v>
      </c>
      <c r="W28" s="100">
        <f t="shared" si="9"/>
        <v>0</v>
      </c>
      <c r="X28" s="114">
        <f t="shared" si="10"/>
        <v>0</v>
      </c>
      <c r="Y28" s="189">
        <f>SUM(O28:X28)/(AVERAGE('Site Description'!$B$34:$K$34)/10000)</f>
        <v>0</v>
      </c>
    </row>
    <row r="29" spans="1:25" ht="16" thickBot="1" x14ac:dyDescent="0.25">
      <c r="A29" s="146" t="s">
        <v>53</v>
      </c>
      <c r="B29" s="257">
        <f>IFERROR(Density!B29*(0.0145*B$3^3.04)/1000,"")</f>
        <v>0</v>
      </c>
      <c r="C29" s="160">
        <f>IFERROR(Density!C29*(0.0145*C$3^3.04)/1000,"")</f>
        <v>0</v>
      </c>
      <c r="D29" s="160">
        <f>IFERROR(Density!D29*(0.0145*D$3^3.04)/1000,"")</f>
        <v>0</v>
      </c>
      <c r="E29" s="115">
        <f>IFERROR(Density!E29*(0.0145*E$3^3.04)/1000,"")</f>
        <v>0</v>
      </c>
      <c r="F29" s="215">
        <f>IFERROR(Density!F29*(0.0145*F$3^3.04)/1000,"")</f>
        <v>0</v>
      </c>
      <c r="G29" s="160">
        <f>IFERROR(Density!G29*(0.0145*G$3^3.04)/1000,"")</f>
        <v>0</v>
      </c>
      <c r="H29" s="160">
        <f>IFERROR(Density!H29*(0.0145*H$3^3.04)/1000,"")</f>
        <v>0</v>
      </c>
      <c r="I29" s="115">
        <f>IFERROR(Density!I29*(0.0145*I$3^3.04)/1000,"")</f>
        <v>0</v>
      </c>
      <c r="J29" s="115">
        <f>IFERROR(Density!J29*(0.0145*J$3^3.04)/1000,"")</f>
        <v>0</v>
      </c>
      <c r="K29" s="116">
        <f>IFERROR(Density!K29*(0.0145*K$3^3.04)/1000,"")</f>
        <v>0</v>
      </c>
      <c r="L29" s="189">
        <f>SUM(B29:K29)/('Site Description'!$B$34/10000)</f>
        <v>0</v>
      </c>
      <c r="M29" s="169"/>
      <c r="N29" s="146" t="s">
        <v>53</v>
      </c>
      <c r="O29" s="257">
        <f t="shared" si="1"/>
        <v>0</v>
      </c>
      <c r="P29" s="160">
        <f t="shared" si="2"/>
        <v>0</v>
      </c>
      <c r="Q29" s="160">
        <f t="shared" si="3"/>
        <v>0</v>
      </c>
      <c r="R29" s="115">
        <f t="shared" si="4"/>
        <v>0</v>
      </c>
      <c r="S29" s="215">
        <f t="shared" si="5"/>
        <v>0</v>
      </c>
      <c r="T29" s="160">
        <f t="shared" si="6"/>
        <v>0</v>
      </c>
      <c r="U29" s="160">
        <f t="shared" si="7"/>
        <v>0</v>
      </c>
      <c r="V29" s="115">
        <f t="shared" si="8"/>
        <v>0</v>
      </c>
      <c r="W29" s="115">
        <f t="shared" si="9"/>
        <v>0</v>
      </c>
      <c r="X29" s="116">
        <f t="shared" si="10"/>
        <v>0</v>
      </c>
      <c r="Y29" s="189">
        <f>SUM(O29:X29)/(AVERAGE('Site Description'!$B$34:$K$34)/10000)</f>
        <v>0</v>
      </c>
    </row>
    <row r="30" spans="1:25" ht="16" thickBot="1" x14ac:dyDescent="0.25">
      <c r="A30" s="199" t="s">
        <v>126</v>
      </c>
      <c r="B30" s="200">
        <f>IFERROR(SUM(B4:B29)/('Site Description'!$B$34/10000),"")</f>
        <v>0</v>
      </c>
      <c r="C30" s="201">
        <f>IFERROR(SUM(C4:C29)/('Site Description'!$B$34/10000),"")</f>
        <v>97.017974258636784</v>
      </c>
      <c r="D30" s="200">
        <f>IFERROR(SUM(D4:D29)/('Site Description'!$B$34/10000),"")</f>
        <v>0</v>
      </c>
      <c r="E30" s="200">
        <f>IFERROR(SUM(E4:E29)/('Site Description'!$B$34/10000),"")</f>
        <v>0</v>
      </c>
      <c r="F30" s="202">
        <f>IFERROR(SUM(F4:F29)/('Site Description'!$B$34/10000),"")</f>
        <v>0</v>
      </c>
      <c r="G30" s="200">
        <f>IFERROR(SUM(G4:G29)/('Site Description'!$B$34/10000),"")</f>
        <v>55.438842433506728</v>
      </c>
      <c r="H30" s="200">
        <f>IFERROR(SUM(H4:H29)/('Site Description'!$B$34/10000),"")</f>
        <v>0</v>
      </c>
      <c r="I30" s="200">
        <f>IFERROR(SUM(I4:I29)/('Site Description'!$B$34/10000),"")</f>
        <v>0</v>
      </c>
      <c r="J30" s="200">
        <f>IFERROR(SUM(J4:J29)/('Site Description'!$B$34/10000),"")</f>
        <v>0</v>
      </c>
      <c r="K30" s="203">
        <f>IFERROR(SUM(K4:K29)/('Site Description'!$B$34/10000),"")</f>
        <v>0</v>
      </c>
      <c r="L30" s="204">
        <f>IF(SUM(B30:K30)&gt;0,SUM(B30:K30),"")</f>
        <v>152.45681669214352</v>
      </c>
      <c r="M30" s="174"/>
      <c r="N30" s="199" t="s">
        <v>126</v>
      </c>
      <c r="O30" s="200">
        <f t="shared" si="1"/>
        <v>0</v>
      </c>
      <c r="P30" s="201">
        <f t="shared" si="2"/>
        <v>60.058745969632277</v>
      </c>
      <c r="Q30" s="200">
        <f t="shared" si="3"/>
        <v>0</v>
      </c>
      <c r="R30" s="200">
        <f t="shared" si="4"/>
        <v>0</v>
      </c>
      <c r="S30" s="202">
        <f t="shared" si="5"/>
        <v>0</v>
      </c>
      <c r="T30" s="200">
        <f t="shared" si="6"/>
        <v>18.816546484430997</v>
      </c>
      <c r="U30" s="200">
        <f t="shared" si="7"/>
        <v>0</v>
      </c>
      <c r="V30" s="200">
        <f t="shared" si="8"/>
        <v>0</v>
      </c>
      <c r="W30" s="200">
        <f t="shared" si="9"/>
        <v>0</v>
      </c>
      <c r="X30" s="203">
        <f>IFERROR(AVERAGE(K30,K61,K92,K123,K154,K185,K216,K247,K278,K309),0)</f>
        <v>0</v>
      </c>
      <c r="Y30" s="204">
        <f>SUM(Y4:Y29)</f>
        <v>78.875292454063299</v>
      </c>
    </row>
    <row r="31" spans="1:25" ht="16" thickBot="1" x14ac:dyDescent="0.25">
      <c r="M31" s="174"/>
      <c r="N31" s="205"/>
      <c r="O31" s="205"/>
      <c r="P31" s="170"/>
      <c r="Q31" s="170"/>
      <c r="R31" s="170"/>
      <c r="S31" s="170"/>
      <c r="T31" s="170"/>
      <c r="U31" s="170"/>
      <c r="V31" s="170"/>
      <c r="W31" s="170"/>
      <c r="X31" s="170"/>
    </row>
    <row r="32" spans="1:25" ht="17" thickBot="1" x14ac:dyDescent="0.25">
      <c r="A32" s="448" t="s">
        <v>55</v>
      </c>
      <c r="B32" s="449"/>
      <c r="C32" s="450"/>
      <c r="D32" s="450"/>
      <c r="E32" s="450"/>
      <c r="F32" s="450"/>
      <c r="G32" s="450"/>
      <c r="H32" s="450"/>
      <c r="I32" s="450"/>
      <c r="J32" s="450"/>
      <c r="K32" s="451"/>
      <c r="L32" s="169"/>
      <c r="N32" s="448" t="s">
        <v>114</v>
      </c>
      <c r="O32" s="449"/>
      <c r="P32" s="450"/>
      <c r="Q32" s="450"/>
      <c r="R32" s="450"/>
      <c r="S32" s="450"/>
      <c r="T32" s="450"/>
      <c r="U32" s="450"/>
      <c r="V32" s="450"/>
      <c r="W32" s="450"/>
      <c r="X32" s="451"/>
      <c r="Y32" s="168"/>
    </row>
    <row r="33" spans="1:25" x14ac:dyDescent="0.2">
      <c r="A33" s="171"/>
      <c r="B33" s="172" t="s">
        <v>107</v>
      </c>
      <c r="C33" s="464" t="s">
        <v>23</v>
      </c>
      <c r="D33" s="465"/>
      <c r="E33" s="465"/>
      <c r="F33" s="466"/>
      <c r="G33" s="458" t="s">
        <v>24</v>
      </c>
      <c r="H33" s="459"/>
      <c r="I33" s="459"/>
      <c r="J33" s="459"/>
      <c r="K33" s="460"/>
      <c r="L33" s="173" t="s">
        <v>109</v>
      </c>
      <c r="N33" s="171"/>
      <c r="O33" s="172" t="s">
        <v>36</v>
      </c>
      <c r="P33" s="464" t="s">
        <v>23</v>
      </c>
      <c r="Q33" s="465"/>
      <c r="R33" s="465"/>
      <c r="S33" s="466"/>
      <c r="T33" s="458" t="s">
        <v>24</v>
      </c>
      <c r="U33" s="459"/>
      <c r="V33" s="459"/>
      <c r="W33" s="459"/>
      <c r="X33" s="460"/>
      <c r="Y33" s="173" t="s">
        <v>109</v>
      </c>
    </row>
    <row r="34" spans="1:25" ht="17" x14ac:dyDescent="0.2">
      <c r="A34" s="177" t="s">
        <v>54</v>
      </c>
      <c r="B34" s="172">
        <v>7.5</v>
      </c>
      <c r="C34" s="172">
        <v>15</v>
      </c>
      <c r="D34" s="172">
        <v>25</v>
      </c>
      <c r="E34" s="172">
        <v>35</v>
      </c>
      <c r="F34" s="172">
        <v>45</v>
      </c>
      <c r="G34" s="172">
        <v>15</v>
      </c>
      <c r="H34" s="172">
        <v>25</v>
      </c>
      <c r="I34" s="172">
        <v>35</v>
      </c>
      <c r="J34" s="172">
        <v>45</v>
      </c>
      <c r="K34" s="178">
        <v>55</v>
      </c>
      <c r="L34" s="179" t="s">
        <v>125</v>
      </c>
      <c r="N34" s="177" t="s">
        <v>54</v>
      </c>
      <c r="O34" s="172" t="s">
        <v>37</v>
      </c>
      <c r="P34" s="172" t="s">
        <v>38</v>
      </c>
      <c r="Q34" s="172" t="s">
        <v>39</v>
      </c>
      <c r="R34" s="172" t="s">
        <v>40</v>
      </c>
      <c r="S34" s="172" t="s">
        <v>41</v>
      </c>
      <c r="T34" s="172" t="s">
        <v>38</v>
      </c>
      <c r="U34" s="172" t="s">
        <v>39</v>
      </c>
      <c r="V34" s="172" t="s">
        <v>40</v>
      </c>
      <c r="W34" s="172" t="s">
        <v>41</v>
      </c>
      <c r="X34" s="178" t="s">
        <v>65</v>
      </c>
      <c r="Y34" s="179" t="s">
        <v>113</v>
      </c>
    </row>
    <row r="35" spans="1:25" x14ac:dyDescent="0.2">
      <c r="A35" s="184" t="s">
        <v>42</v>
      </c>
      <c r="B35" s="243">
        <f>IFERROR(Density!B35*(0.0091*B$3^3.28)/1000,"")</f>
        <v>0</v>
      </c>
      <c r="C35" s="244">
        <f>IFERROR(Density!C35*(0.0091*C$3^3.28)/1000,"")</f>
        <v>0</v>
      </c>
      <c r="D35" s="244">
        <f>IFERROR(Density!D35*(0.0091*D$3^3.28)/1000,"")</f>
        <v>0</v>
      </c>
      <c r="E35" s="244">
        <f>IFERROR(Density!E35*(0.0091*E$3^3.28)/1000,"")</f>
        <v>0</v>
      </c>
      <c r="F35" s="245">
        <f>IFERROR(Density!F35*(0.0091*F$3^3.28)/1000,"")</f>
        <v>0</v>
      </c>
      <c r="G35" s="244">
        <f>IFERROR(Density!G35*(0.0091*G$3^3.28)/1000,"")</f>
        <v>0</v>
      </c>
      <c r="H35" s="244">
        <f>IFERROR(Density!H35*(0.0091*H$3^3.28)/1000,"")</f>
        <v>0</v>
      </c>
      <c r="I35" s="244">
        <f>IFERROR(Density!I35*(0.0091*I$3^3.28)/1000,"")</f>
        <v>0</v>
      </c>
      <c r="J35" s="244">
        <f>IFERROR(Density!J35*(0.0091*J$3^3.28)/1000,"")</f>
        <v>0</v>
      </c>
      <c r="K35" s="246">
        <f>IFERROR(Density!K35*(0.0091*K$3^3.28)/1000,"")</f>
        <v>0</v>
      </c>
      <c r="L35" s="189">
        <f>SUM(B35:K35)/('Site Description'!$C$34/10000)</f>
        <v>0</v>
      </c>
      <c r="N35" s="184" t="s">
        <v>42</v>
      </c>
      <c r="O35" s="243">
        <f>IFERROR(STDEV(B4,B35,B66,B97,B128,B159,B190,B221,B252,B283),0)</f>
        <v>0</v>
      </c>
      <c r="P35" s="244">
        <f t="shared" ref="P35:X35" si="11">IFERROR(STDEV(C4,C35,C66,C97,C128,C159,C190,C221,C252,C283),0)</f>
        <v>0</v>
      </c>
      <c r="Q35" s="244">
        <f t="shared" si="11"/>
        <v>0</v>
      </c>
      <c r="R35" s="244">
        <f t="shared" si="11"/>
        <v>0</v>
      </c>
      <c r="S35" s="245">
        <f t="shared" si="11"/>
        <v>0</v>
      </c>
      <c r="T35" s="244">
        <f t="shared" si="11"/>
        <v>0</v>
      </c>
      <c r="U35" s="244">
        <f t="shared" si="11"/>
        <v>0</v>
      </c>
      <c r="V35" s="244">
        <f t="shared" si="11"/>
        <v>0</v>
      </c>
      <c r="W35" s="244">
        <f t="shared" si="11"/>
        <v>0</v>
      </c>
      <c r="X35" s="246">
        <f t="shared" si="11"/>
        <v>0</v>
      </c>
      <c r="Y35" s="207">
        <f>(SQRT(POWER(O35,2)+POWER(P35,2)+POWER(Q35,2)+POWER(R35,2)+POWER(S35,2)+POWER(T35,2)+POWER(U35,2)+POWER(V35,2)+POWER(W35,2)+POWER(X35,2)))/AVERAGE('Site Description'!$B$34:$K$34)</f>
        <v>0</v>
      </c>
    </row>
    <row r="36" spans="1:25" x14ac:dyDescent="0.2">
      <c r="A36" s="184" t="s">
        <v>105</v>
      </c>
      <c r="B36" s="247">
        <f>IFERROR(Density!B36*(0.0177*B34^2.9611)/1000,"")</f>
        <v>0</v>
      </c>
      <c r="C36" s="244">
        <f>IFERROR(Density!C36*(0.0177*C34^2.9611)/1000,"")</f>
        <v>0</v>
      </c>
      <c r="D36" s="244">
        <f>IFERROR(Density!D36*(0.0177*D34^2.9611)/1000,"")</f>
        <v>0</v>
      </c>
      <c r="E36" s="244">
        <f>IFERROR(Density!E36*(0.0177*E34^2.9611)/1000,"")</f>
        <v>0</v>
      </c>
      <c r="F36" s="248">
        <f>IFERROR(Density!F36*(0.0177*F34^2.9611)/1000,"")</f>
        <v>0</v>
      </c>
      <c r="G36" s="244">
        <f>IFERROR(Density!G36*(0.0177*G34^2.9611)/1000,"")</f>
        <v>0</v>
      </c>
      <c r="H36" s="244">
        <f>IFERROR(Density!H36*(0.0177*H34^2.9611)/1000,"")</f>
        <v>0</v>
      </c>
      <c r="I36" s="244">
        <f>IFERROR(Density!I36*(0.0177*I34^2.9611)/1000,"")</f>
        <v>0</v>
      </c>
      <c r="J36" s="249">
        <f>IFERROR(Density!J36*(0.0177*J34^2.9611)/1000,"")</f>
        <v>0</v>
      </c>
      <c r="K36" s="250">
        <f>IFERROR(Density!K36*(0.0177*K34^2.9611)/1000,"")</f>
        <v>0</v>
      </c>
      <c r="L36" s="189">
        <f>SUM(B36:K36)/('Site Description'!$C$34/10000)</f>
        <v>0</v>
      </c>
      <c r="N36" s="184" t="s">
        <v>105</v>
      </c>
      <c r="O36" s="247">
        <f t="shared" ref="O36:O60" si="12">IFERROR(STDEV(B5,B36,B67,B98,B129,B160,B191,B222,B253,B284),0)</f>
        <v>0</v>
      </c>
      <c r="P36" s="244">
        <f t="shared" ref="P36:P60" si="13">IFERROR(STDEV(C5,C36,C67,C98,C129,C160,C191,C222,C253,C284),0)</f>
        <v>0</v>
      </c>
      <c r="Q36" s="244">
        <f t="shared" ref="Q36:Q60" si="14">IFERROR(STDEV(D5,D36,D67,D98,D129,D160,D191,D222,D253,D284),0)</f>
        <v>0</v>
      </c>
      <c r="R36" s="244">
        <f t="shared" ref="R36:R60" si="15">IFERROR(STDEV(E5,E36,E67,E98,E129,E160,E191,E222,E253,E284),0)</f>
        <v>0</v>
      </c>
      <c r="S36" s="248">
        <f t="shared" ref="S36:S60" si="16">IFERROR(STDEV(F5,F36,F67,F98,F129,F160,F191,F222,F253,F284),0)</f>
        <v>0</v>
      </c>
      <c r="T36" s="244">
        <f t="shared" ref="T36:T60" si="17">IFERROR(STDEV(G5,G36,G67,G98,G129,G160,G191,G222,G253,G284),0)</f>
        <v>0</v>
      </c>
      <c r="U36" s="244">
        <f t="shared" ref="U36:U60" si="18">IFERROR(STDEV(H5,H36,H67,H98,H129,H160,H191,H222,H253,H284),0)</f>
        <v>0</v>
      </c>
      <c r="V36" s="244">
        <f t="shared" ref="V36:V60" si="19">IFERROR(STDEV(I5,I36,I67,I98,I129,I160,I191,I222,I253,I284),0)</f>
        <v>0</v>
      </c>
      <c r="W36" s="249">
        <f t="shared" ref="W36:W60" si="20">IFERROR(STDEV(J5,J36,J67,J98,J129,J160,J191,J222,J253,J284),0)</f>
        <v>0</v>
      </c>
      <c r="X36" s="250">
        <f t="shared" ref="X36:X60" si="21">IFERROR(STDEV(K5,K36,K67,K98,K129,K160,K191,K222,K253,K284),0)</f>
        <v>0</v>
      </c>
      <c r="Y36" s="207">
        <f>(SQRT(POWER(O36,2)+POWER(P36,2)+POWER(Q36,2)+POWER(R36,2)+POWER(S36,2)+POWER(T36,2)+POWER(U36,2)+POWER(V36,2)+POWER(W36,2)+POWER(X36,2)))/(AVERAGE('Site Description'!$B$34:$K$34)/10000)</f>
        <v>0</v>
      </c>
    </row>
    <row r="37" spans="1:25" x14ac:dyDescent="0.2">
      <c r="A37" s="184" t="s">
        <v>43</v>
      </c>
      <c r="B37" s="247">
        <f>IFERROR(Density!B37*(0.0161*B$3^3.05)/1000,"")</f>
        <v>0</v>
      </c>
      <c r="C37" s="244">
        <f>IFERROR(Density!C37*(0.0161*C$3^3.05)/1000,"")</f>
        <v>0</v>
      </c>
      <c r="D37" s="244">
        <f>IFERROR(Density!D37*(0.0161*D$3^3.05)/1000,"")</f>
        <v>0</v>
      </c>
      <c r="E37" s="244">
        <f>IFERROR(Density!E37*(0.0161*E$3^3.05)/1000,"")</f>
        <v>0</v>
      </c>
      <c r="F37" s="245">
        <f>IFERROR(Density!F37*(0.0161*F$3^3.05)/1000,"")</f>
        <v>0</v>
      </c>
      <c r="G37" s="244">
        <f>IFERROR(Density!G37*(0.0161*G$3^3.05)/1000,"")</f>
        <v>0</v>
      </c>
      <c r="H37" s="244">
        <f>IFERROR(Density!H37*(0.0161*H$3^3.05)/1000,"")</f>
        <v>0</v>
      </c>
      <c r="I37" s="244">
        <f>IFERROR(Density!I37*(0.0161*I$3^3.05)/1000,"")</f>
        <v>0</v>
      </c>
      <c r="J37" s="244">
        <f>IFERROR(Density!J37*(0.0161*J$3^3.05)/1000,"")</f>
        <v>0</v>
      </c>
      <c r="K37" s="246">
        <f>IFERROR(Density!K37*(0.0161*K$3^3.05)/1000,"")</f>
        <v>0</v>
      </c>
      <c r="L37" s="189">
        <f>SUM(B37:K37)/('Site Description'!$C$34/10000)</f>
        <v>0</v>
      </c>
      <c r="N37" s="184" t="s">
        <v>43</v>
      </c>
      <c r="O37" s="247">
        <f t="shared" si="12"/>
        <v>0</v>
      </c>
      <c r="P37" s="244">
        <f t="shared" si="13"/>
        <v>0</v>
      </c>
      <c r="Q37" s="244">
        <f t="shared" si="14"/>
        <v>0</v>
      </c>
      <c r="R37" s="244">
        <f t="shared" si="15"/>
        <v>0</v>
      </c>
      <c r="S37" s="245">
        <f t="shared" si="16"/>
        <v>0</v>
      </c>
      <c r="T37" s="244">
        <f t="shared" si="17"/>
        <v>0</v>
      </c>
      <c r="U37" s="244">
        <f t="shared" si="18"/>
        <v>0</v>
      </c>
      <c r="V37" s="244">
        <f t="shared" si="19"/>
        <v>0</v>
      </c>
      <c r="W37" s="244">
        <f t="shared" si="20"/>
        <v>0</v>
      </c>
      <c r="X37" s="246">
        <f t="shared" si="21"/>
        <v>0</v>
      </c>
      <c r="Y37" s="207">
        <f>(SQRT(POWER(O37,2)+POWER(P37,2)+POWER(Q37,2)+POWER(R37,2)+POWER(S37,2)+POWER(T37,2)+POWER(U37,2)+POWER(V37,2)+POWER(W37,2)+POWER(X37,2)))/AVERAGE('Site Description'!$B$34:$K$34)</f>
        <v>0</v>
      </c>
    </row>
    <row r="38" spans="1:25" x14ac:dyDescent="0.2">
      <c r="A38" s="194" t="s">
        <v>104</v>
      </c>
      <c r="B38" s="247">
        <f>IFERROR(Density!B38*(0.0276*B$3^2.92)/1000,"")</f>
        <v>0</v>
      </c>
      <c r="C38" s="244">
        <f>IFERROR(Density!C38*(0.0276*C$3^2.92)/1000,"")</f>
        <v>0</v>
      </c>
      <c r="D38" s="244">
        <f>IFERROR(Density!D38*(0.0276*D$3^2.92)/1000,"")</f>
        <v>0</v>
      </c>
      <c r="E38" s="244">
        <f>IFERROR(Density!E38*(0.0276*E$3^2.92)/1000,"")</f>
        <v>0</v>
      </c>
      <c r="F38" s="244">
        <f>IFERROR(Density!F38*(0.0276*F$3^2.92)/1000,"")</f>
        <v>0</v>
      </c>
      <c r="G38" s="251">
        <f>IFERROR(Density!G38*(0.0276*G$3^2.92)/1000,"")</f>
        <v>0</v>
      </c>
      <c r="H38" s="244">
        <f>IFERROR(Density!H38*(0.0276*H$3^2.92)/1000,"")</f>
        <v>0</v>
      </c>
      <c r="I38" s="244">
        <f>IFERROR(Density!I38*(0.0276*I$3^2.92)/1000,"")</f>
        <v>0</v>
      </c>
      <c r="J38" s="244">
        <f>IFERROR(Density!J38*(0.0276*J$3^2.92)/1000,"")</f>
        <v>0</v>
      </c>
      <c r="K38" s="246">
        <f>IFERROR(Density!K38*(0.0276*K$3^2.92)/1000,"")</f>
        <v>0</v>
      </c>
      <c r="L38" s="189">
        <f>SUM(B38:K38)/('Site Description'!$C$34/10000)</f>
        <v>0</v>
      </c>
      <c r="N38" s="194" t="s">
        <v>104</v>
      </c>
      <c r="O38" s="247">
        <f t="shared" si="12"/>
        <v>0</v>
      </c>
      <c r="P38" s="244">
        <f t="shared" si="13"/>
        <v>0</v>
      </c>
      <c r="Q38" s="244">
        <f t="shared" si="14"/>
        <v>0</v>
      </c>
      <c r="R38" s="244">
        <f t="shared" si="15"/>
        <v>0</v>
      </c>
      <c r="S38" s="244">
        <f t="shared" si="16"/>
        <v>0</v>
      </c>
      <c r="T38" s="251">
        <f t="shared" si="17"/>
        <v>0</v>
      </c>
      <c r="U38" s="244">
        <f t="shared" si="18"/>
        <v>0</v>
      </c>
      <c r="V38" s="244">
        <f t="shared" si="19"/>
        <v>0</v>
      </c>
      <c r="W38" s="244">
        <f t="shared" si="20"/>
        <v>0</v>
      </c>
      <c r="X38" s="246">
        <f t="shared" si="21"/>
        <v>0</v>
      </c>
      <c r="Y38" s="207">
        <f>(SQRT(POWER(O38,2)+POWER(P38,2)+POWER(Q38,2)+POWER(R38,2)+POWER(S38,2)+POWER(T38,2)+POWER(U38,2)+POWER(V38,2)+POWER(W38,2)+POWER(X38,2)))/AVERAGE('Site Description'!$B$34:$K$34)</f>
        <v>0</v>
      </c>
    </row>
    <row r="39" spans="1:25" x14ac:dyDescent="0.2">
      <c r="A39" s="195"/>
      <c r="B39" s="252"/>
      <c r="C39" s="253"/>
      <c r="D39" s="253"/>
      <c r="E39" s="253"/>
      <c r="F39" s="254"/>
      <c r="G39" s="253"/>
      <c r="H39" s="253"/>
      <c r="I39" s="253"/>
      <c r="J39" s="253"/>
      <c r="K39" s="255"/>
      <c r="L39" s="189"/>
      <c r="N39" s="195"/>
      <c r="O39" s="252"/>
      <c r="P39" s="253"/>
      <c r="Q39" s="253"/>
      <c r="R39" s="253"/>
      <c r="S39" s="254"/>
      <c r="T39" s="253"/>
      <c r="U39" s="253"/>
      <c r="V39" s="253"/>
      <c r="W39" s="253"/>
      <c r="X39" s="255"/>
      <c r="Y39" s="207"/>
    </row>
    <row r="40" spans="1:25" x14ac:dyDescent="0.2">
      <c r="A40" s="195" t="s">
        <v>100</v>
      </c>
      <c r="B40" s="247">
        <f>IFERROR(Density!B40*(0.0141*B$3^3.04)/1000,"")</f>
        <v>0</v>
      </c>
      <c r="C40" s="244">
        <f>IFERROR(Density!C40*(0.0141*C$3^3.04)/1000,"")</f>
        <v>0</v>
      </c>
      <c r="D40" s="244">
        <f>IFERROR(Density!D40*(0.0141*D$3^3.04)/1000,"")</f>
        <v>0</v>
      </c>
      <c r="E40" s="244">
        <f>IFERROR(Density!E40*(0.0141*E$3^3.04)/1000,"")</f>
        <v>0</v>
      </c>
      <c r="F40" s="248">
        <f>IFERROR(Density!F40*(0.0141*F$3^3.04)/1000,"")</f>
        <v>0</v>
      </c>
      <c r="G40" s="154">
        <f>IFERROR(Density!G40*(0.0141*G$3^3.04)/1000,"")</f>
        <v>0</v>
      </c>
      <c r="H40" s="154">
        <f>IFERROR(Density!H40*(0.0141*H$3^3.04)/1000,"")</f>
        <v>0</v>
      </c>
      <c r="I40" s="154">
        <f>IFERROR(Density!I40*(0.0141*I$3^3.04)/1000,"")</f>
        <v>0</v>
      </c>
      <c r="J40" s="100">
        <f>IFERROR(Density!J40*(0.0141*J$3^3.04)/1000,"")</f>
        <v>0</v>
      </c>
      <c r="K40" s="114">
        <f>IFERROR(Density!K40*(0.0141*K$3^3.04)/1000,"")</f>
        <v>0</v>
      </c>
      <c r="L40" s="189">
        <f>SUM(B40:K40)/('Site Description'!$C$34/10000)</f>
        <v>0</v>
      </c>
      <c r="N40" s="195" t="s">
        <v>100</v>
      </c>
      <c r="O40" s="247">
        <f t="shared" si="12"/>
        <v>0</v>
      </c>
      <c r="P40" s="244">
        <f t="shared" si="13"/>
        <v>0</v>
      </c>
      <c r="Q40" s="244">
        <f t="shared" si="14"/>
        <v>0</v>
      </c>
      <c r="R40" s="244">
        <f t="shared" si="15"/>
        <v>0</v>
      </c>
      <c r="S40" s="248">
        <f t="shared" si="16"/>
        <v>0</v>
      </c>
      <c r="T40" s="154">
        <f t="shared" si="17"/>
        <v>0</v>
      </c>
      <c r="U40" s="154">
        <f t="shared" si="18"/>
        <v>0</v>
      </c>
      <c r="V40" s="154">
        <f t="shared" si="19"/>
        <v>0</v>
      </c>
      <c r="W40" s="100">
        <f t="shared" si="20"/>
        <v>0</v>
      </c>
      <c r="X40" s="114">
        <f t="shared" si="21"/>
        <v>0</v>
      </c>
      <c r="Y40" s="207">
        <f>(SQRT(POWER(O40,2)+POWER(P40,2)+POWER(Q40,2)+POWER(R40,2)+POWER(S40,2)+POWER(T40,2)+POWER(U40,2)+POWER(V40,2)+POWER(W40,2)+POWER(X40,2)))/AVERAGE('Site Description'!$B$34:$K$34)</f>
        <v>0</v>
      </c>
    </row>
    <row r="41" spans="1:25" x14ac:dyDescent="0.2">
      <c r="A41" s="146" t="s">
        <v>44</v>
      </c>
      <c r="B41" s="247">
        <f>IFERROR(Density!B41*(0.0141*B$3^3.04)/1000,"")</f>
        <v>0</v>
      </c>
      <c r="C41" s="244">
        <f>IFERROR(Density!C41*(0.0141*C$3^3.04)/1000,"")</f>
        <v>0</v>
      </c>
      <c r="D41" s="244">
        <f>IFERROR(Density!D41*(0.0141*D$3^3.04)/1000,"")</f>
        <v>0</v>
      </c>
      <c r="E41" s="244">
        <f>IFERROR(Density!E41*(0.0141*E$3^3.04)/1000,"")</f>
        <v>0</v>
      </c>
      <c r="F41" s="248">
        <f>IFERROR(Density!F41*(0.0141*F$3^3.04)/1000,"")</f>
        <v>0</v>
      </c>
      <c r="G41" s="154">
        <f>IFERROR(Density!G41*(0.0141*G$3^3.04)/1000,"")</f>
        <v>0</v>
      </c>
      <c r="H41" s="154">
        <f>IFERROR(Density!H41*(0.0141*H$3^3.04)/1000,"")</f>
        <v>0</v>
      </c>
      <c r="I41" s="154">
        <f>IFERROR(Density!I41*(0.0141*I$3^3.04)/1000,"")</f>
        <v>0</v>
      </c>
      <c r="J41" s="100">
        <f>IFERROR(Density!J41*(0.0141*J$3^3.04)/1000,"")</f>
        <v>0</v>
      </c>
      <c r="K41" s="114">
        <f>IFERROR(Density!K41*(0.0141*K$3^3.04)/1000,"")</f>
        <v>0</v>
      </c>
      <c r="L41" s="189">
        <f>SUM(B41:K41)/('Site Description'!$C$34/10000)</f>
        <v>0</v>
      </c>
      <c r="N41" s="146" t="s">
        <v>44</v>
      </c>
      <c r="O41" s="247">
        <f t="shared" si="12"/>
        <v>0</v>
      </c>
      <c r="P41" s="244">
        <f t="shared" si="13"/>
        <v>0</v>
      </c>
      <c r="Q41" s="244">
        <f t="shared" si="14"/>
        <v>0</v>
      </c>
      <c r="R41" s="244">
        <f t="shared" si="15"/>
        <v>0</v>
      </c>
      <c r="S41" s="248">
        <f t="shared" si="16"/>
        <v>0</v>
      </c>
      <c r="T41" s="154">
        <f t="shared" si="17"/>
        <v>0</v>
      </c>
      <c r="U41" s="154">
        <f t="shared" si="18"/>
        <v>0</v>
      </c>
      <c r="V41" s="154">
        <f t="shared" si="19"/>
        <v>0</v>
      </c>
      <c r="W41" s="100">
        <f t="shared" si="20"/>
        <v>0</v>
      </c>
      <c r="X41" s="114">
        <f t="shared" si="21"/>
        <v>0</v>
      </c>
      <c r="Y41" s="207">
        <f>(SQRT(POWER(O41,2)+POWER(P41,2)+POWER(Q41,2)+POWER(R41,2)+POWER(S41,2)+POWER(T41,2)+POWER(U41,2)+POWER(V41,2)+POWER(W41,2)+POWER(X41,2)))/AVERAGE('Site Description'!$B$34:$K$34)</f>
        <v>0</v>
      </c>
    </row>
    <row r="42" spans="1:25" x14ac:dyDescent="0.2">
      <c r="A42" s="146" t="s">
        <v>28</v>
      </c>
      <c r="B42" s="247">
        <f>IFERROR(Density!B42*(0.0201*B$3^3.0595)/1000,"")</f>
        <v>0</v>
      </c>
      <c r="C42" s="244">
        <f>IFERROR(Density!C42*(0.0201*C$3^3.0595)/1000,"")</f>
        <v>0</v>
      </c>
      <c r="D42" s="244">
        <f>IFERROR(Density!D42*(0.0201*D$3^3.0595)/1000,"")</f>
        <v>0</v>
      </c>
      <c r="E42" s="244">
        <f>IFERROR(Density!E42*(0.0201*E$3^3.0595)/1000,"")</f>
        <v>0</v>
      </c>
      <c r="F42" s="248">
        <f>IFERROR(Density!F42*(0.0201*F$3^3.0595)/1000,"")</f>
        <v>0</v>
      </c>
      <c r="G42" s="154">
        <f>IFERROR(Density!G42*(0.0201*G$3^3.0595)/1000,"")</f>
        <v>0</v>
      </c>
      <c r="H42" s="154">
        <f>IFERROR(Density!H42*(0.0201*H$3^3.0595)/1000,"")</f>
        <v>0</v>
      </c>
      <c r="I42" s="154">
        <f>IFERROR(Density!I42*(0.0201*I$3^3.0595)/1000,"")</f>
        <v>0</v>
      </c>
      <c r="J42" s="100">
        <f>IFERROR(Density!J42*(0.0201*J$3^3.0595)/1000,"")</f>
        <v>0</v>
      </c>
      <c r="K42" s="114">
        <f>IFERROR(Density!K42*(0.0201*K$3^3.0595)/1000,"")</f>
        <v>0</v>
      </c>
      <c r="L42" s="189">
        <f>SUM(B42:K42)/('Site Description'!$C$34/10000)</f>
        <v>0</v>
      </c>
      <c r="N42" s="146" t="s">
        <v>28</v>
      </c>
      <c r="O42" s="247">
        <f t="shared" si="12"/>
        <v>0</v>
      </c>
      <c r="P42" s="244">
        <f t="shared" si="13"/>
        <v>0</v>
      </c>
      <c r="Q42" s="244">
        <f t="shared" si="14"/>
        <v>0</v>
      </c>
      <c r="R42" s="244">
        <f t="shared" si="15"/>
        <v>0</v>
      </c>
      <c r="S42" s="248">
        <f t="shared" si="16"/>
        <v>0</v>
      </c>
      <c r="T42" s="154">
        <f t="shared" si="17"/>
        <v>3.2536560376783576E-2</v>
      </c>
      <c r="U42" s="154">
        <f t="shared" si="18"/>
        <v>0</v>
      </c>
      <c r="V42" s="154">
        <f t="shared" si="19"/>
        <v>0</v>
      </c>
      <c r="W42" s="100">
        <f t="shared" si="20"/>
        <v>0</v>
      </c>
      <c r="X42" s="114">
        <f t="shared" si="21"/>
        <v>0</v>
      </c>
      <c r="Y42" s="207">
        <f>(SQRT(POWER(O42,2)+POWER(P42,2)+POWER(Q42,2)+POWER(R42,2)+POWER(S42,2)+POWER(T42,2)+POWER(U42,2)+POWER(V42,2)+POWER(W42,2)+POWER(X42,2)))/AVERAGE('Site Description'!$B$34:$K$34)</f>
        <v>2.7113800313986313E-4</v>
      </c>
    </row>
    <row r="43" spans="1:25" x14ac:dyDescent="0.2">
      <c r="A43" s="146" t="s">
        <v>29</v>
      </c>
      <c r="B43" s="247">
        <f>IFERROR(Density!B43*(0.0217*B$3^3.0127)/1000,"")</f>
        <v>0</v>
      </c>
      <c r="C43" s="244">
        <f>IFERROR(Density!C43*(0.0217*C$3^3.0127)/1000,"")</f>
        <v>0</v>
      </c>
      <c r="D43" s="244">
        <f>IFERROR(Density!D43*(0.0217*D$3^3.0127)/1000,"")</f>
        <v>0</v>
      </c>
      <c r="E43" s="244">
        <f>IFERROR(Density!E43*(0.0217*E$3^3.0127)/1000,"")</f>
        <v>0</v>
      </c>
      <c r="F43" s="245">
        <f>IFERROR(Density!F43*(0.0217*F$3^3.0127)/1000,"")</f>
        <v>0</v>
      </c>
      <c r="G43" s="154">
        <f>IFERROR(Density!G43*(0.0217*G$3^3.0127)/1000,"")</f>
        <v>0</v>
      </c>
      <c r="H43" s="154">
        <f>IFERROR(Density!H43*(0.0217*H$3^3.0127)/1000,"")</f>
        <v>0</v>
      </c>
      <c r="I43" s="154">
        <f>IFERROR(Density!I43*(0.0217*I$3^3.0127)/1000,"")</f>
        <v>0</v>
      </c>
      <c r="J43" s="154">
        <f>IFERROR(Density!J43*(0.0217*J$3^3.0127)/1000,"")</f>
        <v>0</v>
      </c>
      <c r="K43" s="155">
        <f>IFERROR(Density!K43*(0.0217*K$3^3.0127)/1000,"")</f>
        <v>0</v>
      </c>
      <c r="L43" s="189">
        <f>SUM(B43:K43)/('Site Description'!$C$34/10000)</f>
        <v>0</v>
      </c>
      <c r="N43" s="146" t="s">
        <v>29</v>
      </c>
      <c r="O43" s="247">
        <f t="shared" si="12"/>
        <v>0</v>
      </c>
      <c r="P43" s="244">
        <f t="shared" si="13"/>
        <v>0</v>
      </c>
      <c r="Q43" s="244">
        <f t="shared" si="14"/>
        <v>0</v>
      </c>
      <c r="R43" s="244">
        <f t="shared" si="15"/>
        <v>0</v>
      </c>
      <c r="S43" s="245">
        <f t="shared" si="16"/>
        <v>0</v>
      </c>
      <c r="T43" s="154">
        <f t="shared" si="17"/>
        <v>0</v>
      </c>
      <c r="U43" s="154">
        <f t="shared" si="18"/>
        <v>0</v>
      </c>
      <c r="V43" s="154">
        <f t="shared" si="19"/>
        <v>0</v>
      </c>
      <c r="W43" s="154">
        <f t="shared" si="20"/>
        <v>0</v>
      </c>
      <c r="X43" s="155">
        <f t="shared" si="21"/>
        <v>0</v>
      </c>
      <c r="Y43" s="207">
        <f>(SQRT(POWER(O43,2)+POWER(P43,2)+POWER(Q43,2)+POWER(R43,2)+POWER(S43,2)+POWER(T43,2)+POWER(U43,2)+POWER(V43,2)+POWER(W43,2)+POWER(X43,2)))/AVERAGE('Site Description'!$B$34:$K$34)</f>
        <v>0</v>
      </c>
    </row>
    <row r="44" spans="1:25" x14ac:dyDescent="0.2">
      <c r="A44" s="146" t="s">
        <v>26</v>
      </c>
      <c r="B44" s="247">
        <f>IFERROR(Density!B44*(0.0141*B$3^3.04)/1000,"")</f>
        <v>0</v>
      </c>
      <c r="C44" s="244">
        <f>IFERROR(Density!C44*(0.0141*C$3^3.04)/1000,"")</f>
        <v>0</v>
      </c>
      <c r="D44" s="244">
        <f>IFERROR(Density!D44*(0.0141*D$3^3.04)/1000,"")</f>
        <v>0</v>
      </c>
      <c r="E44" s="244">
        <f>IFERROR(Density!E44*(0.0141*E$3^3.04)/1000,"")</f>
        <v>0</v>
      </c>
      <c r="F44" s="248">
        <f>IFERROR(Density!F44*(0.0141*F$3^3.04)/1000,"")</f>
        <v>0</v>
      </c>
      <c r="G44" s="154">
        <f>IFERROR(Density!G44*(0.0141*G$3^3.04)/1000,"")</f>
        <v>0</v>
      </c>
      <c r="H44" s="154">
        <f>IFERROR(Density!H44*(0.0141*H$3^3.04)/1000,"")</f>
        <v>0</v>
      </c>
      <c r="I44" s="154">
        <f>IFERROR(Density!I44*(0.0141*I$3^3.04)/1000,"")</f>
        <v>0</v>
      </c>
      <c r="J44" s="100">
        <f>IFERROR(Density!J44*(0.0141*J$3^3.04)/1000,"")</f>
        <v>0</v>
      </c>
      <c r="K44" s="114">
        <f>IFERROR(Density!K44*(0.0141*K$3^3.04)/1000,"")</f>
        <v>0</v>
      </c>
      <c r="L44" s="189">
        <f>SUM(B44:K44)/('Site Description'!$C$34/10000)</f>
        <v>0</v>
      </c>
      <c r="N44" s="146" t="s">
        <v>26</v>
      </c>
      <c r="O44" s="247">
        <f t="shared" si="12"/>
        <v>0</v>
      </c>
      <c r="P44" s="244">
        <f t="shared" si="13"/>
        <v>0</v>
      </c>
      <c r="Q44" s="244">
        <f t="shared" si="14"/>
        <v>0</v>
      </c>
      <c r="R44" s="244">
        <f t="shared" si="15"/>
        <v>0</v>
      </c>
      <c r="S44" s="248">
        <f t="shared" si="16"/>
        <v>0</v>
      </c>
      <c r="T44" s="154">
        <f t="shared" si="17"/>
        <v>0</v>
      </c>
      <c r="U44" s="154">
        <f t="shared" si="18"/>
        <v>0</v>
      </c>
      <c r="V44" s="154">
        <f t="shared" si="19"/>
        <v>0</v>
      </c>
      <c r="W44" s="100">
        <f t="shared" si="20"/>
        <v>0</v>
      </c>
      <c r="X44" s="114">
        <f t="shared" si="21"/>
        <v>0</v>
      </c>
      <c r="Y44" s="207">
        <f>(SQRT(POWER(O44,2)+POWER(P44,2)+POWER(Q44,2)+POWER(R44,2)+POWER(S44,2)+POWER(T44,2)+POWER(U44,2)+POWER(V44,2)+POWER(W44,2)+POWER(X44,2)))/AVERAGE('Site Description'!$B$34:$K$34)</f>
        <v>0</v>
      </c>
    </row>
    <row r="45" spans="1:25" x14ac:dyDescent="0.2">
      <c r="A45" s="198"/>
      <c r="B45" s="252"/>
      <c r="C45" s="253"/>
      <c r="D45" s="253"/>
      <c r="E45" s="253"/>
      <c r="F45" s="254"/>
      <c r="G45" s="61"/>
      <c r="H45" s="61"/>
      <c r="I45" s="61"/>
      <c r="J45" s="61"/>
      <c r="K45" s="256"/>
      <c r="L45" s="189"/>
      <c r="N45" s="198"/>
      <c r="O45" s="252"/>
      <c r="P45" s="253"/>
      <c r="Q45" s="253"/>
      <c r="R45" s="253"/>
      <c r="S45" s="254"/>
      <c r="T45" s="61"/>
      <c r="U45" s="61"/>
      <c r="V45" s="61"/>
      <c r="W45" s="61"/>
      <c r="X45" s="256"/>
      <c r="Y45" s="207"/>
    </row>
    <row r="46" spans="1:25" x14ac:dyDescent="0.2">
      <c r="A46" s="146" t="s">
        <v>45</v>
      </c>
      <c r="B46" s="247">
        <f>IFERROR(Density!B46*(0.0145*B$3^3.04)/1000,"")</f>
        <v>0</v>
      </c>
      <c r="C46" s="154">
        <f>IFERROR(Density!C46*(0.0145*C$3^3.04)/1000,"")</f>
        <v>0</v>
      </c>
      <c r="D46" s="154">
        <f>IFERROR(Density!D46*(0.0145*D$3^3.04)/1000,"")</f>
        <v>0</v>
      </c>
      <c r="E46" s="154">
        <f>IFERROR(Density!E46*(0.0145*E$3^3.04)/1000,"")</f>
        <v>0</v>
      </c>
      <c r="F46" s="216">
        <f>IFERROR(Density!F46*(0.0145*F$3^3.04)/1000,"")</f>
        <v>0</v>
      </c>
      <c r="G46" s="154">
        <f>IFERROR(Density!G46*(0.0145*G$3^3.04)/1000,"")</f>
        <v>0</v>
      </c>
      <c r="H46" s="154">
        <f>IFERROR(Density!H46*(0.0145*H$3^3.04)/1000,"")</f>
        <v>0</v>
      </c>
      <c r="I46" s="154">
        <f>IFERROR(Density!I46*(0.0145*I$3^3.04)/1000,"")</f>
        <v>0</v>
      </c>
      <c r="J46" s="154">
        <f>IFERROR(Density!J46*(0.0145*J$3^3.04)/1000,"")</f>
        <v>0</v>
      </c>
      <c r="K46" s="114">
        <f>IFERROR(Density!K46*(0.0145*K$3^3.04)/1000,"")</f>
        <v>0</v>
      </c>
      <c r="L46" s="189">
        <f>SUM(B46:K46)/('Site Description'!$C$34/10000)</f>
        <v>0</v>
      </c>
      <c r="N46" s="146" t="s">
        <v>45</v>
      </c>
      <c r="O46" s="247">
        <f t="shared" si="12"/>
        <v>0</v>
      </c>
      <c r="P46" s="154">
        <f t="shared" si="13"/>
        <v>0</v>
      </c>
      <c r="Q46" s="154">
        <f t="shared" si="14"/>
        <v>0</v>
      </c>
      <c r="R46" s="154">
        <f t="shared" si="15"/>
        <v>0</v>
      </c>
      <c r="S46" s="216">
        <f t="shared" si="16"/>
        <v>0</v>
      </c>
      <c r="T46" s="154">
        <f t="shared" si="17"/>
        <v>0</v>
      </c>
      <c r="U46" s="154">
        <f t="shared" si="18"/>
        <v>0</v>
      </c>
      <c r="V46" s="154">
        <f t="shared" si="19"/>
        <v>0</v>
      </c>
      <c r="W46" s="154">
        <f t="shared" si="20"/>
        <v>0</v>
      </c>
      <c r="X46" s="114">
        <f t="shared" si="21"/>
        <v>0</v>
      </c>
      <c r="Y46" s="207">
        <f>(SQRT(POWER(O46,2)+POWER(P46,2)+POWER(Q46,2)+POWER(R46,2)+POWER(S46,2)+POWER(T46,2)+POWER(U46,2)+POWER(V46,2)+POWER(W46,2)+POWER(X46,2)))/AVERAGE('Site Description'!$B$34:$K$34)</f>
        <v>0</v>
      </c>
    </row>
    <row r="47" spans="1:25" x14ac:dyDescent="0.2">
      <c r="A47" s="146" t="s">
        <v>46</v>
      </c>
      <c r="B47" s="247">
        <f>IFERROR(Density!B47*(0.0145*B$3^3.04)/1000,"")</f>
        <v>0</v>
      </c>
      <c r="C47" s="154">
        <f>IFERROR(Density!C47*(0.0145*C$3^3.04)/1000,"")</f>
        <v>0</v>
      </c>
      <c r="D47" s="154">
        <f>IFERROR(Density!D47*(0.0145*D$3^3.04)/1000,"")</f>
        <v>0</v>
      </c>
      <c r="E47" s="154">
        <f>IFERROR(Density!E47*(0.0145*E$3^3.04)/1000,"")</f>
        <v>0</v>
      </c>
      <c r="F47" s="216">
        <f>IFERROR(Density!F47*(0.0145*F$3^3.04)/1000,"")</f>
        <v>0</v>
      </c>
      <c r="G47" s="154">
        <f>IFERROR(Density!G47*(0.0145*G$3^3.04)/1000,"")</f>
        <v>0</v>
      </c>
      <c r="H47" s="154">
        <f>IFERROR(Density!H47*(0.0145*H$3^3.04)/1000,"")</f>
        <v>0</v>
      </c>
      <c r="I47" s="154">
        <f>IFERROR(Density!I47*(0.0145*I$3^3.04)/1000,"")</f>
        <v>0</v>
      </c>
      <c r="J47" s="154">
        <f>IFERROR(Density!J47*(0.0145*J$3^3.04)/1000,"")</f>
        <v>0</v>
      </c>
      <c r="K47" s="155">
        <f>IFERROR(Density!K47*(0.0145*K$3^3.04)/1000,"")</f>
        <v>0</v>
      </c>
      <c r="L47" s="189">
        <f>SUM(B47:K47)/('Site Description'!$C$34/10000)</f>
        <v>0</v>
      </c>
      <c r="N47" s="146" t="s">
        <v>46</v>
      </c>
      <c r="O47" s="247">
        <f t="shared" si="12"/>
        <v>0</v>
      </c>
      <c r="P47" s="154">
        <f t="shared" si="13"/>
        <v>0</v>
      </c>
      <c r="Q47" s="154">
        <f t="shared" si="14"/>
        <v>0</v>
      </c>
      <c r="R47" s="154">
        <f t="shared" si="15"/>
        <v>0</v>
      </c>
      <c r="S47" s="216">
        <f t="shared" si="16"/>
        <v>0</v>
      </c>
      <c r="T47" s="154">
        <f t="shared" si="17"/>
        <v>0</v>
      </c>
      <c r="U47" s="154">
        <f t="shared" si="18"/>
        <v>0</v>
      </c>
      <c r="V47" s="154">
        <f t="shared" si="19"/>
        <v>0</v>
      </c>
      <c r="W47" s="154">
        <f t="shared" si="20"/>
        <v>0</v>
      </c>
      <c r="X47" s="155">
        <f t="shared" si="21"/>
        <v>0</v>
      </c>
      <c r="Y47" s="207">
        <f>(SQRT(POWER(O47,2)+POWER(P47,2)+POWER(Q47,2)+POWER(R47,2)+POWER(S47,2)+POWER(T47,2)+POWER(U47,2)+POWER(V47,2)+POWER(W47,2)+POWER(X47,2)))/AVERAGE('Site Description'!$B$34:$K$34)</f>
        <v>0</v>
      </c>
    </row>
    <row r="48" spans="1:25" x14ac:dyDescent="0.2">
      <c r="A48" s="146" t="s">
        <v>47</v>
      </c>
      <c r="B48" s="247">
        <f>IFERROR(Density!B48*(0.0145*B$3^3.04)/1000,"")</f>
        <v>0</v>
      </c>
      <c r="C48" s="154">
        <f>IFERROR(Density!C48*(0.0145*C$3^3.04)/1000,"")</f>
        <v>0</v>
      </c>
      <c r="D48" s="154">
        <f>IFERROR(Density!D48*(0.0145*D$3^3.04)/1000,"")</f>
        <v>0</v>
      </c>
      <c r="E48" s="154">
        <f>IFERROR(Density!E48*(0.0145*E$3^3.04)/1000,"")</f>
        <v>0</v>
      </c>
      <c r="F48" s="214">
        <f>IFERROR(Density!F48*(0.0145*F$3^3.04)/1000,"")</f>
        <v>0</v>
      </c>
      <c r="G48" s="154">
        <f>IFERROR(Density!G48*(0.0145*G$3^3.04)/1000,"")</f>
        <v>0</v>
      </c>
      <c r="H48" s="154">
        <f>IFERROR(Density!H48*(0.0145*H$3^3.04)/1000,"")</f>
        <v>0</v>
      </c>
      <c r="I48" s="154">
        <f>IFERROR(Density!I48*(0.0145*I$3^3.04)/1000,"")</f>
        <v>0</v>
      </c>
      <c r="J48" s="100">
        <f>IFERROR(Density!J48*(0.0145*J$3^3.04)/1000,"")</f>
        <v>0</v>
      </c>
      <c r="K48" s="114">
        <f>IFERROR(Density!K48*(0.0145*K$3^3.04)/1000,"")</f>
        <v>0</v>
      </c>
      <c r="L48" s="189">
        <f>SUM(B48:K48)/('Site Description'!$C$34/10000)</f>
        <v>0</v>
      </c>
      <c r="N48" s="146" t="s">
        <v>47</v>
      </c>
      <c r="O48" s="247">
        <f t="shared" si="12"/>
        <v>0</v>
      </c>
      <c r="P48" s="154">
        <f t="shared" si="13"/>
        <v>0</v>
      </c>
      <c r="Q48" s="154">
        <f t="shared" si="14"/>
        <v>0</v>
      </c>
      <c r="R48" s="154">
        <f t="shared" si="15"/>
        <v>0</v>
      </c>
      <c r="S48" s="214">
        <f t="shared" si="16"/>
        <v>0</v>
      </c>
      <c r="T48" s="154">
        <f t="shared" si="17"/>
        <v>0</v>
      </c>
      <c r="U48" s="154">
        <f t="shared" si="18"/>
        <v>0</v>
      </c>
      <c r="V48" s="154">
        <f t="shared" si="19"/>
        <v>0</v>
      </c>
      <c r="W48" s="100">
        <f t="shared" si="20"/>
        <v>0</v>
      </c>
      <c r="X48" s="114">
        <f t="shared" si="21"/>
        <v>0</v>
      </c>
      <c r="Y48" s="207">
        <f>(SQRT(POWER(O48,2)+POWER(P48,2)+POWER(Q48,2)+POWER(R48,2)+POWER(S48,2)+POWER(T48,2)+POWER(U48,2)+POWER(V48,2)+POWER(W48,2)+POWER(X48,2)))/AVERAGE('Site Description'!$B$34:$K$34)</f>
        <v>0</v>
      </c>
    </row>
    <row r="49" spans="1:25" x14ac:dyDescent="0.2">
      <c r="A49" s="146" t="s">
        <v>48</v>
      </c>
      <c r="B49" s="247">
        <f>IFERROR(Density!B49*(0.0104*B$3^3.24)/1000,"")</f>
        <v>0</v>
      </c>
      <c r="C49" s="154">
        <f>IFERROR(Density!C49*(0.0104*C$3^3.24)/1000,"")</f>
        <v>0</v>
      </c>
      <c r="D49" s="154">
        <f>IFERROR(Density!D49*(0.0104*D$3^3.24)/1000,"")</f>
        <v>0</v>
      </c>
      <c r="E49" s="154">
        <f>IFERROR(Density!E49*(0.0104*E$3^3.24)/1000,"")</f>
        <v>0</v>
      </c>
      <c r="F49" s="214">
        <f>IFERROR(Density!F49*(0.0104*F$3^3.24)/1000,"")</f>
        <v>0</v>
      </c>
      <c r="G49" s="154">
        <f>IFERROR(Density!G49*(0.0104*G$3^3.24)/1000,"")</f>
        <v>0</v>
      </c>
      <c r="H49" s="154">
        <f>IFERROR(Density!H49*(0.0104*H$3^3.24)/1000,"")</f>
        <v>0</v>
      </c>
      <c r="I49" s="154">
        <f>IFERROR(Density!I49*(0.0104*I$3^3.24)/1000,"")</f>
        <v>0</v>
      </c>
      <c r="J49" s="100">
        <f>IFERROR(Density!J49*(0.0104*J$3^3.24)/1000,"")</f>
        <v>0</v>
      </c>
      <c r="K49" s="114">
        <f>IFERROR(Density!K49*(0.0104*K$3^3.24)/1000,"")</f>
        <v>0</v>
      </c>
      <c r="L49" s="189">
        <f>SUM(B49:K49)/('Site Description'!$C$34/10000)</f>
        <v>0</v>
      </c>
      <c r="N49" s="146" t="s">
        <v>48</v>
      </c>
      <c r="O49" s="247">
        <f t="shared" si="12"/>
        <v>0</v>
      </c>
      <c r="P49" s="154">
        <f t="shared" si="13"/>
        <v>0</v>
      </c>
      <c r="Q49" s="154">
        <f t="shared" si="14"/>
        <v>0</v>
      </c>
      <c r="R49" s="154">
        <f t="shared" si="15"/>
        <v>0</v>
      </c>
      <c r="S49" s="214">
        <f t="shared" si="16"/>
        <v>0</v>
      </c>
      <c r="T49" s="154">
        <f t="shared" si="17"/>
        <v>0</v>
      </c>
      <c r="U49" s="154">
        <f t="shared" si="18"/>
        <v>0</v>
      </c>
      <c r="V49" s="154">
        <f t="shared" si="19"/>
        <v>0</v>
      </c>
      <c r="W49" s="100">
        <f t="shared" si="20"/>
        <v>0</v>
      </c>
      <c r="X49" s="114">
        <f t="shared" si="21"/>
        <v>0</v>
      </c>
      <c r="Y49" s="207">
        <f>(SQRT(POWER(O49,2)+POWER(P49,2)+POWER(Q49,2)+POWER(R49,2)+POWER(S49,2)+POWER(T49,2)+POWER(U49,2)+POWER(V49,2)+POWER(W49,2)+POWER(X49,2)))/AVERAGE('Site Description'!$B$34:$K$34)</f>
        <v>0</v>
      </c>
    </row>
    <row r="50" spans="1:25" x14ac:dyDescent="0.2">
      <c r="A50" s="146" t="s">
        <v>32</v>
      </c>
      <c r="B50" s="247">
        <f>IFERROR(Density!B50*(0.0189*B$3^3.06)/1000,"")</f>
        <v>0</v>
      </c>
      <c r="C50" s="154">
        <f>IFERROR(Density!C50*(0.0189*C$3^3.06)/1000,"")</f>
        <v>0</v>
      </c>
      <c r="D50" s="154">
        <f>IFERROR(Density!D50*(0.0189*D$3^3.06)/1000,"")</f>
        <v>0</v>
      </c>
      <c r="E50" s="154">
        <f>IFERROR(Density!E50*(0.0189*E$3^3.06)/1000,"")</f>
        <v>0</v>
      </c>
      <c r="F50" s="216">
        <f>IFERROR(Density!F50*(0.0189*F$3^3.06)/1000,"")</f>
        <v>0</v>
      </c>
      <c r="G50" s="154">
        <f>IFERROR(Density!G50*(0.0189*G$3^3.06)/1000,"")</f>
        <v>0</v>
      </c>
      <c r="H50" s="154">
        <f>IFERROR(Density!H50*(0.0189*H$3^3.06)/1000,"")</f>
        <v>0</v>
      </c>
      <c r="I50" s="154">
        <f>IFERROR(Density!I50*(0.0189*I$3^3.06)/1000,"")</f>
        <v>0</v>
      </c>
      <c r="J50" s="154">
        <f>IFERROR(Density!J50*(0.0189*J$3^3.06)/1000,"")</f>
        <v>0</v>
      </c>
      <c r="K50" s="155">
        <f>IFERROR(Density!K50*(0.0189*K$3^3.06)/1000,"")</f>
        <v>0</v>
      </c>
      <c r="L50" s="189">
        <f>SUM(B50:K50)/('Site Description'!$C$34/10000)</f>
        <v>0</v>
      </c>
      <c r="N50" s="146" t="s">
        <v>32</v>
      </c>
      <c r="O50" s="247">
        <f t="shared" si="12"/>
        <v>0</v>
      </c>
      <c r="P50" s="154">
        <f t="shared" si="13"/>
        <v>0</v>
      </c>
      <c r="Q50" s="154">
        <f t="shared" si="14"/>
        <v>0</v>
      </c>
      <c r="R50" s="154">
        <f t="shared" si="15"/>
        <v>0</v>
      </c>
      <c r="S50" s="216">
        <f t="shared" si="16"/>
        <v>0</v>
      </c>
      <c r="T50" s="154">
        <f t="shared" si="17"/>
        <v>0</v>
      </c>
      <c r="U50" s="154">
        <f t="shared" si="18"/>
        <v>0</v>
      </c>
      <c r="V50" s="154">
        <f t="shared" si="19"/>
        <v>0</v>
      </c>
      <c r="W50" s="154">
        <f t="shared" si="20"/>
        <v>0</v>
      </c>
      <c r="X50" s="155">
        <f t="shared" si="21"/>
        <v>0</v>
      </c>
      <c r="Y50" s="207">
        <f>(SQRT(POWER(O50,2)+POWER(P50,2)+POWER(Q50,2)+POWER(R50,2)+POWER(S50,2)+POWER(T50,2)+POWER(U50,2)+POWER(V50,2)+POWER(W50,2)+POWER(X50,2)))/AVERAGE('Site Description'!$B$34:$K$34)</f>
        <v>0</v>
      </c>
    </row>
    <row r="51" spans="1:25" x14ac:dyDescent="0.2">
      <c r="A51" s="146" t="s">
        <v>49</v>
      </c>
      <c r="B51" s="247">
        <f>IFERROR(Density!B51*(0.0157*B$3^3.0167)/1000,"")</f>
        <v>0</v>
      </c>
      <c r="C51" s="154">
        <f>IFERROR(Density!C51*(0.0157*C$3^3.0167)/1000,"")</f>
        <v>0.72070495163558745</v>
      </c>
      <c r="D51" s="154">
        <f>IFERROR(Density!D51*(0.0157*D$3^3.0167)/1000,"")</f>
        <v>0</v>
      </c>
      <c r="E51" s="154">
        <f>IFERROR(Density!E51*(0.0157*E$3^3.0167)/1000,"")</f>
        <v>0</v>
      </c>
      <c r="F51" s="216">
        <f>IFERROR(Density!F51*(0.0157*F$3^3.0167)/1000,"")</f>
        <v>0</v>
      </c>
      <c r="G51" s="154">
        <f>IFERROR(Density!G51*(0.0157*G$3^3.0167)/1000,"")</f>
        <v>0.33263305460104037</v>
      </c>
      <c r="H51" s="154">
        <f>IFERROR(Density!H51*(0.0157*H$3^3.0167)/1000,"")</f>
        <v>0</v>
      </c>
      <c r="I51" s="154">
        <f>IFERROR(Density!I51*(0.0157*I$3^3.0167)/1000,"")</f>
        <v>0</v>
      </c>
      <c r="J51" s="154">
        <f>IFERROR(Density!J51*(0.0157*J$3^3.0167)/1000,"")</f>
        <v>0</v>
      </c>
      <c r="K51" s="155">
        <f>IFERROR(Density!K51*(0.0157*K$3^3.0167)/1000,"")</f>
        <v>0</v>
      </c>
      <c r="L51" s="189">
        <f>SUM(B51:K51)/('Site Description'!$C$34/10000)</f>
        <v>87.778167186385645</v>
      </c>
      <c r="N51" s="146" t="s">
        <v>49</v>
      </c>
      <c r="O51" s="247">
        <f t="shared" si="12"/>
        <v>0</v>
      </c>
      <c r="P51" s="154">
        <f t="shared" si="13"/>
        <v>0.30767308902682611</v>
      </c>
      <c r="Q51" s="154">
        <f t="shared" si="14"/>
        <v>0</v>
      </c>
      <c r="R51" s="154">
        <f t="shared" si="15"/>
        <v>0</v>
      </c>
      <c r="S51" s="216">
        <f t="shared" si="16"/>
        <v>0</v>
      </c>
      <c r="T51" s="154">
        <f t="shared" si="17"/>
        <v>0.25141785003433054</v>
      </c>
      <c r="U51" s="154">
        <f t="shared" si="18"/>
        <v>0</v>
      </c>
      <c r="V51" s="154">
        <f t="shared" si="19"/>
        <v>0</v>
      </c>
      <c r="W51" s="154">
        <f t="shared" si="20"/>
        <v>0</v>
      </c>
      <c r="X51" s="155">
        <f t="shared" si="21"/>
        <v>0</v>
      </c>
      <c r="Y51" s="207">
        <f>(SQRT(POWER(O51,2)+POWER(P51,2)+POWER(Q51,2)+POWER(R51,2)+POWER(S51,2)+POWER(T51,2)+POWER(U51,2)+POWER(V51,2)+POWER(W51,2)+POWER(X51,2)))/AVERAGE('Site Description'!$B$34:$K$34)</f>
        <v>3.3111099287432052E-3</v>
      </c>
    </row>
    <row r="52" spans="1:25" x14ac:dyDescent="0.2">
      <c r="A52" s="146" t="s">
        <v>76</v>
      </c>
      <c r="B52" s="247">
        <f>IFERROR(Density!B52*(0.0162*B$3^3.09)/1000,"")</f>
        <v>0</v>
      </c>
      <c r="C52" s="154">
        <f>IFERROR(Density!C52*(0.0162*C$3^3.09)/1000,"")</f>
        <v>0</v>
      </c>
      <c r="D52" s="154">
        <f>IFERROR(Density!D52*(0.0162*D$3^3.09)/1000,"")</f>
        <v>0</v>
      </c>
      <c r="E52" s="154">
        <f>IFERROR(Density!E52*(0.0162*E$3^3.09)/1000,"")</f>
        <v>0</v>
      </c>
      <c r="F52" s="214">
        <f>IFERROR(Density!F52*(0.0162*F$3^3.09)/1000,"")</f>
        <v>0</v>
      </c>
      <c r="G52" s="154">
        <f>IFERROR(Density!G52*(0.0162*G$3^3.09)/1000,"")</f>
        <v>0</v>
      </c>
      <c r="H52" s="154">
        <f>IFERROR(Density!H52*(0.0162*H$3^3.09)/1000,"")</f>
        <v>0</v>
      </c>
      <c r="I52" s="154">
        <f>IFERROR(Density!I52*(0.0162*I$3^3.09)/1000,"")</f>
        <v>0</v>
      </c>
      <c r="J52" s="100">
        <f>IFERROR(Density!J52*(0.0162*J$3^3.09)/1000,"")</f>
        <v>0</v>
      </c>
      <c r="K52" s="114">
        <f>IFERROR(Density!K52*(0.0162*K$3^3.09)/1000,"")</f>
        <v>0</v>
      </c>
      <c r="L52" s="189">
        <f>SUM(B52:K52)/('Site Description'!$C$34/10000)</f>
        <v>0</v>
      </c>
      <c r="N52" s="146" t="s">
        <v>76</v>
      </c>
      <c r="O52" s="247">
        <f t="shared" si="12"/>
        <v>0</v>
      </c>
      <c r="P52" s="154">
        <f t="shared" si="13"/>
        <v>0</v>
      </c>
      <c r="Q52" s="154">
        <f t="shared" si="14"/>
        <v>0</v>
      </c>
      <c r="R52" s="154">
        <f t="shared" si="15"/>
        <v>0</v>
      </c>
      <c r="S52" s="214">
        <f t="shared" si="16"/>
        <v>0</v>
      </c>
      <c r="T52" s="154">
        <f t="shared" si="17"/>
        <v>0</v>
      </c>
      <c r="U52" s="154">
        <f t="shared" si="18"/>
        <v>0</v>
      </c>
      <c r="V52" s="154">
        <f t="shared" si="19"/>
        <v>0</v>
      </c>
      <c r="W52" s="100">
        <f t="shared" si="20"/>
        <v>0</v>
      </c>
      <c r="X52" s="114">
        <f t="shared" si="21"/>
        <v>0</v>
      </c>
      <c r="Y52" s="207">
        <f>(SQRT(POWER(O52,2)+POWER(P52,2)+POWER(Q52,2)+POWER(R52,2)+POWER(S52,2)+POWER(T52,2)+POWER(U52,2)+POWER(V52,2)+POWER(W52,2)+POWER(X52,2)))/AVERAGE('Site Description'!$B$34:$K$34)</f>
        <v>0</v>
      </c>
    </row>
    <row r="53" spans="1:25" x14ac:dyDescent="0.2">
      <c r="A53" s="146" t="s">
        <v>33</v>
      </c>
      <c r="B53" s="247">
        <f>IFERROR(Density!B53*(0.0241*((0.794*B$3))^3.1478)/1000,"")</f>
        <v>0</v>
      </c>
      <c r="C53" s="154">
        <f>IFERROR(Density!C53*(0.0241*((0.794*C$3))^3.1478)/1000,"")</f>
        <v>0</v>
      </c>
      <c r="D53" s="154">
        <f>IFERROR(Density!D53*(0.0241*((0.794*D$3))^3.1478)/1000,"")</f>
        <v>0</v>
      </c>
      <c r="E53" s="154">
        <f>IFERROR(Density!E53*(0.0241*E$3^3.1478)/1000,"")</f>
        <v>0</v>
      </c>
      <c r="F53" s="214">
        <f>IFERROR(Density!F53*(0.0241*F$3^3.1478)/1000,"")</f>
        <v>0</v>
      </c>
      <c r="G53" s="154">
        <f>IFERROR(Density!G53*(0.0241*((0.794*G$3))^3.1478)/1000,"")</f>
        <v>0</v>
      </c>
      <c r="H53" s="154">
        <f>IFERROR(Density!H53*(0.0241*((0.794*H$3))^3.1478)/1000,"")</f>
        <v>0</v>
      </c>
      <c r="I53" s="154">
        <f>IFERROR(Density!I53*(0.0241*((0.794*I$3))^3.1478)/1000,"")</f>
        <v>0</v>
      </c>
      <c r="J53" s="100">
        <f>IFERROR(Density!J53*(0.0241*((0.794*J$3))^3.1478)/1000,"")</f>
        <v>0</v>
      </c>
      <c r="K53" s="114">
        <f>IFERROR(Density!K53*(0.0241*((0.794*K$3))^3.1478)/1000,"")</f>
        <v>0</v>
      </c>
      <c r="L53" s="189">
        <f>SUM(B53:K53)/('Site Description'!$C$34/10000)</f>
        <v>0</v>
      </c>
      <c r="N53" s="146" t="s">
        <v>33</v>
      </c>
      <c r="O53" s="247">
        <f t="shared" si="12"/>
        <v>0</v>
      </c>
      <c r="P53" s="154">
        <f t="shared" si="13"/>
        <v>0</v>
      </c>
      <c r="Q53" s="154">
        <f t="shared" si="14"/>
        <v>0</v>
      </c>
      <c r="R53" s="154">
        <f t="shared" si="15"/>
        <v>0</v>
      </c>
      <c r="S53" s="214">
        <f t="shared" si="16"/>
        <v>0</v>
      </c>
      <c r="T53" s="154">
        <f t="shared" si="17"/>
        <v>0</v>
      </c>
      <c r="U53" s="154">
        <f t="shared" si="18"/>
        <v>0</v>
      </c>
      <c r="V53" s="154">
        <f t="shared" si="19"/>
        <v>0</v>
      </c>
      <c r="W53" s="100">
        <f t="shared" si="20"/>
        <v>0</v>
      </c>
      <c r="X53" s="114">
        <f t="shared" si="21"/>
        <v>0</v>
      </c>
      <c r="Y53" s="207">
        <f>(SQRT(POWER(O53,2)+POWER(P53,2)+POWER(Q53,2)+POWER(R53,2)+POWER(S53,2)+POWER(T53,2)+POWER(U53,2)+POWER(V53,2)+POWER(W53,2)+POWER(X53,2)))/AVERAGE('Site Description'!$B$34:$K$34)</f>
        <v>0</v>
      </c>
    </row>
    <row r="54" spans="1:25" x14ac:dyDescent="0.2">
      <c r="A54" s="146" t="s">
        <v>111</v>
      </c>
      <c r="B54" s="247">
        <f>IFERROR(Density!B54*(0.0079*B$3^3.11)/1000,"")</f>
        <v>0</v>
      </c>
      <c r="C54" s="154">
        <f>IFERROR(Density!C54*(0.0079*C$3^3.11)/1000,"")</f>
        <v>0</v>
      </c>
      <c r="D54" s="154">
        <f>IFERROR(Density!D54*(0.0079*D$3^3.11)/1000,"")</f>
        <v>0</v>
      </c>
      <c r="E54" s="154">
        <f>IFERROR(Density!E54*(0.0079*E$3^3.11)/1000,"")</f>
        <v>0</v>
      </c>
      <c r="F54" s="216">
        <f>IFERROR(Density!F54*(0.0079*F$3^3.11)/1000,"")</f>
        <v>0</v>
      </c>
      <c r="G54" s="154">
        <f>IFERROR(Density!G54*(0.0079*G$3^3.11)/1000,"")</f>
        <v>0</v>
      </c>
      <c r="H54" s="154">
        <f>IFERROR(Density!H54*(0.0079*H$3^3.11)/1000,"")</f>
        <v>0</v>
      </c>
      <c r="I54" s="154">
        <f>IFERROR(Density!I54*(0.0079*I$3^3.11)/1000,"")</f>
        <v>0</v>
      </c>
      <c r="J54" s="154">
        <f>IFERROR(Density!J54*(0.0079*J$3^3.11)/1000,"")</f>
        <v>0</v>
      </c>
      <c r="K54" s="155">
        <f>IFERROR(Density!K54*(0.0079*K$3^3.11)/1000,"")</f>
        <v>0</v>
      </c>
      <c r="L54" s="189">
        <f>SUM(B54:K54)/('Site Description'!$C$34/10000)</f>
        <v>0</v>
      </c>
      <c r="N54" s="146" t="s">
        <v>77</v>
      </c>
      <c r="O54" s="247">
        <f t="shared" si="12"/>
        <v>0</v>
      </c>
      <c r="P54" s="154">
        <f t="shared" si="13"/>
        <v>0</v>
      </c>
      <c r="Q54" s="154">
        <f t="shared" si="14"/>
        <v>0</v>
      </c>
      <c r="R54" s="154">
        <f t="shared" si="15"/>
        <v>0</v>
      </c>
      <c r="S54" s="216">
        <f t="shared" si="16"/>
        <v>0</v>
      </c>
      <c r="T54" s="154">
        <f t="shared" si="17"/>
        <v>0</v>
      </c>
      <c r="U54" s="154">
        <f t="shared" si="18"/>
        <v>0</v>
      </c>
      <c r="V54" s="154">
        <f t="shared" si="19"/>
        <v>0</v>
      </c>
      <c r="W54" s="154">
        <f t="shared" si="20"/>
        <v>0</v>
      </c>
      <c r="X54" s="155">
        <f t="shared" si="21"/>
        <v>0</v>
      </c>
      <c r="Y54" s="207">
        <f>(SQRT(POWER(O54,2)+POWER(P54,2)+POWER(Q54,2)+POWER(R54,2)+POWER(S54,2)+POWER(T54,2)+POWER(U54,2)+POWER(V54,2)+POWER(W54,2)+POWER(X54,2)))/AVERAGE('Site Description'!$B$34:$K$34)</f>
        <v>0</v>
      </c>
    </row>
    <row r="55" spans="1:25" x14ac:dyDescent="0.2">
      <c r="A55" s="146" t="s">
        <v>50</v>
      </c>
      <c r="B55" s="247">
        <f>IFERROR(Density!B55*(0.0229*B$3^2.9626)/1000,"")</f>
        <v>0</v>
      </c>
      <c r="C55" s="154">
        <f>IFERROR(Density!C55*(0.0229*C$3^2.9626)/1000,"")</f>
        <v>0</v>
      </c>
      <c r="D55" s="154">
        <f>IFERROR(Density!D55*(0.0229*D$3^2.9626)/1000,"")</f>
        <v>0</v>
      </c>
      <c r="E55" s="100">
        <f>IFERROR(Density!E55*(0.0229*E$3^2.9626)/1000,"")</f>
        <v>0</v>
      </c>
      <c r="F55" s="214">
        <f>IFERROR(Density!F55*(0.0229*F$3^2.9626)/1000,"")</f>
        <v>0</v>
      </c>
      <c r="G55" s="154">
        <f>IFERROR(Density!G55*(0.0229*G$3^2.9626)/1000,"")</f>
        <v>0</v>
      </c>
      <c r="H55" s="154">
        <f>IFERROR(Density!H55*(0.0229*H$3^2.9626)/1000,"")</f>
        <v>0</v>
      </c>
      <c r="I55" s="100">
        <f>IFERROR(Density!I55*(0.0229*I$3^2.9626)/1000,"")</f>
        <v>0</v>
      </c>
      <c r="J55" s="100">
        <f>IFERROR(Density!J55*(0.0229*J$3^2.9626)/1000,"")</f>
        <v>0</v>
      </c>
      <c r="K55" s="114">
        <f>IFERROR(Density!K55*(0.0229*K$3^2.9626)/1000,"")</f>
        <v>0</v>
      </c>
      <c r="L55" s="189">
        <f>SUM(B55:K55)/('Site Description'!$C$34/10000)</f>
        <v>0</v>
      </c>
      <c r="M55" s="174"/>
      <c r="N55" s="146" t="s">
        <v>50</v>
      </c>
      <c r="O55" s="247">
        <f t="shared" si="12"/>
        <v>0</v>
      </c>
      <c r="P55" s="154">
        <f t="shared" si="13"/>
        <v>0</v>
      </c>
      <c r="Q55" s="154">
        <f t="shared" si="14"/>
        <v>0</v>
      </c>
      <c r="R55" s="100">
        <f t="shared" si="15"/>
        <v>0</v>
      </c>
      <c r="S55" s="214">
        <f t="shared" si="16"/>
        <v>0</v>
      </c>
      <c r="T55" s="154">
        <f t="shared" si="17"/>
        <v>0</v>
      </c>
      <c r="U55" s="154">
        <f t="shared" si="18"/>
        <v>0</v>
      </c>
      <c r="V55" s="100">
        <f t="shared" si="19"/>
        <v>0</v>
      </c>
      <c r="W55" s="100">
        <f t="shared" si="20"/>
        <v>0</v>
      </c>
      <c r="X55" s="114">
        <f t="shared" si="21"/>
        <v>0</v>
      </c>
      <c r="Y55" s="207">
        <f>(SQRT(POWER(O55,2)+POWER(P55,2)+POWER(Q55,2)+POWER(R55,2)+POWER(S55,2)+POWER(T55,2)+POWER(U55,2)+POWER(V55,2)+POWER(W55,2)+POWER(X55,2)))/AVERAGE('Site Description'!$B$34:$K$34)</f>
        <v>0</v>
      </c>
    </row>
    <row r="56" spans="1:25" x14ac:dyDescent="0.2">
      <c r="A56" s="146" t="s">
        <v>31</v>
      </c>
      <c r="B56" s="247">
        <f>IFERROR(Density!B56*(0.0114*B$3^3.18)/1000,"")</f>
        <v>0</v>
      </c>
      <c r="C56" s="154">
        <f>IFERROR(Density!C56*(0.0114*C$3^3.18)/1000,"")</f>
        <v>0</v>
      </c>
      <c r="D56" s="154">
        <f>IFERROR(Density!D56*(0.0114*D$3^3.18)/1000,"")</f>
        <v>0</v>
      </c>
      <c r="E56" s="154">
        <f>IFERROR(Density!E56*(0.0114*E$3^3.18)/1000,"")</f>
        <v>0</v>
      </c>
      <c r="F56" s="216">
        <f>IFERROR(Density!F56*(0.0114*F$3^3.18)/1000,"")</f>
        <v>0</v>
      </c>
      <c r="G56" s="154">
        <f>IFERROR(Density!G56*(0.0114*G$3^3.18)/1000,"")</f>
        <v>0</v>
      </c>
      <c r="H56" s="154">
        <f>IFERROR(Density!H56*(0.0114*H$3^3.18)/1000,"")</f>
        <v>0</v>
      </c>
      <c r="I56" s="154">
        <f>IFERROR(Density!I56*(0.0114*I$3^3.18)/1000,"")</f>
        <v>0</v>
      </c>
      <c r="J56" s="154">
        <f>IFERROR(Density!J56*(0.0114*J$3^3.18)/1000,"")</f>
        <v>0</v>
      </c>
      <c r="K56" s="155">
        <f>IFERROR(Density!K56*(0.0114*K$3^3.18)/1000,"")</f>
        <v>0</v>
      </c>
      <c r="L56" s="189">
        <f>SUM(B56:K56)/('Site Description'!$C$34/10000)</f>
        <v>0</v>
      </c>
      <c r="N56" s="146" t="s">
        <v>31</v>
      </c>
      <c r="O56" s="247">
        <f t="shared" si="12"/>
        <v>0</v>
      </c>
      <c r="P56" s="154">
        <f t="shared" si="13"/>
        <v>0</v>
      </c>
      <c r="Q56" s="154">
        <f t="shared" si="14"/>
        <v>0</v>
      </c>
      <c r="R56" s="154">
        <f t="shared" si="15"/>
        <v>0</v>
      </c>
      <c r="S56" s="216">
        <f t="shared" si="16"/>
        <v>0</v>
      </c>
      <c r="T56" s="154">
        <f t="shared" si="17"/>
        <v>0</v>
      </c>
      <c r="U56" s="154">
        <f t="shared" si="18"/>
        <v>0</v>
      </c>
      <c r="V56" s="154">
        <f t="shared" si="19"/>
        <v>0</v>
      </c>
      <c r="W56" s="154">
        <f t="shared" si="20"/>
        <v>0</v>
      </c>
      <c r="X56" s="155">
        <f t="shared" si="21"/>
        <v>0</v>
      </c>
      <c r="Y56" s="207">
        <f>(SQRT(POWER(O56,2)+POWER(P56,2)+POWER(Q56,2)+POWER(R56,2)+POWER(S56,2)+POWER(T56,2)+POWER(U56,2)+POWER(V56,2)+POWER(W56,2)+POWER(X56,2)))/AVERAGE('Site Description'!$B$34:$K$34)</f>
        <v>0</v>
      </c>
    </row>
    <row r="57" spans="1:25" x14ac:dyDescent="0.2">
      <c r="A57" s="146" t="s">
        <v>106</v>
      </c>
      <c r="B57" s="247">
        <f>IFERROR(Density!B57*(0.0145*B$3^3.04)/1000,"")</f>
        <v>0</v>
      </c>
      <c r="C57" s="154">
        <f>IFERROR(Density!C57*(0.0145*C$3^3.04)/1000,"")</f>
        <v>0</v>
      </c>
      <c r="D57" s="154">
        <f>IFERROR(Density!D57*(0.0145*D$3^3.04)/1000,"")</f>
        <v>0</v>
      </c>
      <c r="E57" s="154">
        <f>IFERROR(Density!E57*(0.0145*E$3^3.04)/1000,"")</f>
        <v>0</v>
      </c>
      <c r="F57" s="214">
        <f>IFERROR(Density!F57*(0.0145*F$3^3.04)/1000,"")</f>
        <v>0</v>
      </c>
      <c r="G57" s="154">
        <f>IFERROR(Density!G57*(0.0145*G$3^3.04)/1000,"")</f>
        <v>0</v>
      </c>
      <c r="H57" s="154">
        <f>IFERROR(Density!H57*(0.0145*H$3^3.04)/1000,"")</f>
        <v>0</v>
      </c>
      <c r="I57" s="154">
        <f>IFERROR(Density!I57*(0.0145*I$3^3.04)/1000,"")</f>
        <v>0</v>
      </c>
      <c r="J57" s="100">
        <f>IFERROR(Density!J57*(0.0145*J$3^3.04)/1000,"")</f>
        <v>0</v>
      </c>
      <c r="K57" s="114">
        <f>IFERROR(Density!K57*(0.0145*K$3^3.04)/1000,"")</f>
        <v>0</v>
      </c>
      <c r="L57" s="189">
        <f>SUM(B57:K57)/('Site Description'!$C$34/10000)</f>
        <v>0</v>
      </c>
      <c r="M57" s="169"/>
      <c r="N57" s="146" t="s">
        <v>106</v>
      </c>
      <c r="O57" s="247">
        <f t="shared" si="12"/>
        <v>0</v>
      </c>
      <c r="P57" s="154">
        <f t="shared" si="13"/>
        <v>0</v>
      </c>
      <c r="Q57" s="154">
        <f t="shared" si="14"/>
        <v>0</v>
      </c>
      <c r="R57" s="154">
        <f t="shared" si="15"/>
        <v>0</v>
      </c>
      <c r="S57" s="214">
        <f t="shared" si="16"/>
        <v>0</v>
      </c>
      <c r="T57" s="154">
        <f t="shared" si="17"/>
        <v>0</v>
      </c>
      <c r="U57" s="154">
        <f t="shared" si="18"/>
        <v>0</v>
      </c>
      <c r="V57" s="154">
        <f t="shared" si="19"/>
        <v>0</v>
      </c>
      <c r="W57" s="100">
        <f t="shared" si="20"/>
        <v>0</v>
      </c>
      <c r="X57" s="114">
        <f t="shared" si="21"/>
        <v>0</v>
      </c>
      <c r="Y57" s="207">
        <f>(SQRT(POWER(O57,2)+POWER(P57,2)+POWER(Q57,2)+POWER(R57,2)+POWER(S57,2)+POWER(T57,2)+POWER(U57,2)+POWER(V57,2)+POWER(W57,2)+POWER(X57,2)))/AVERAGE('Site Description'!$B$34:$K$34)</f>
        <v>0</v>
      </c>
    </row>
    <row r="58" spans="1:25" x14ac:dyDescent="0.2">
      <c r="A58" s="146" t="s">
        <v>51</v>
      </c>
      <c r="B58" s="247">
        <f>IFERROR(Density!B58*(0.0278*B$3^2.857)/1000,"")</f>
        <v>0</v>
      </c>
      <c r="C58" s="154">
        <f>IFERROR(Density!C58*(0.0278*C$3^2.857)/1000,"")</f>
        <v>0</v>
      </c>
      <c r="D58" s="154">
        <f>IFERROR(Density!D58*(0.0278*D$3^2.857)/1000,"")</f>
        <v>0</v>
      </c>
      <c r="E58" s="154">
        <f>IFERROR(Density!E58*(0.0278*E$3^2.857)/1000,"")</f>
        <v>0</v>
      </c>
      <c r="F58" s="214">
        <f>IFERROR(Density!F58*(0.0278*F$3^2.857)/1000,"")</f>
        <v>0</v>
      </c>
      <c r="G58" s="154">
        <f>IFERROR(Density!G58*(0.0278*G$3^2.857)/1000,"")</f>
        <v>0</v>
      </c>
      <c r="H58" s="154">
        <f>IFERROR(Density!H58*(0.0278*H$3^2.857)/1000,"")</f>
        <v>0</v>
      </c>
      <c r="I58" s="154">
        <f>IFERROR(Density!I58*(0.0278*I$3^2.857)/1000,"")</f>
        <v>0</v>
      </c>
      <c r="J58" s="100">
        <f>IFERROR(Density!J58*(0.0278*J$3^2.857)/1000,"")</f>
        <v>0</v>
      </c>
      <c r="K58" s="114">
        <f>IFERROR(Density!K58*(0.0278*K$3^2.857)/1000,"")</f>
        <v>0</v>
      </c>
      <c r="L58" s="189">
        <f>SUM(B58:K58)/('Site Description'!$C$34/10000)</f>
        <v>0</v>
      </c>
      <c r="M58" s="174"/>
      <c r="N58" s="146" t="s">
        <v>51</v>
      </c>
      <c r="O58" s="247">
        <f t="shared" si="12"/>
        <v>0</v>
      </c>
      <c r="P58" s="154">
        <f t="shared" si="13"/>
        <v>0</v>
      </c>
      <c r="Q58" s="154">
        <f t="shared" si="14"/>
        <v>0</v>
      </c>
      <c r="R58" s="154">
        <f t="shared" si="15"/>
        <v>0</v>
      </c>
      <c r="S58" s="214">
        <f t="shared" si="16"/>
        <v>0</v>
      </c>
      <c r="T58" s="154">
        <f t="shared" si="17"/>
        <v>0</v>
      </c>
      <c r="U58" s="154">
        <f t="shared" si="18"/>
        <v>0</v>
      </c>
      <c r="V58" s="154">
        <f t="shared" si="19"/>
        <v>0</v>
      </c>
      <c r="W58" s="100">
        <f t="shared" si="20"/>
        <v>0</v>
      </c>
      <c r="X58" s="114">
        <f t="shared" si="21"/>
        <v>0</v>
      </c>
      <c r="Y58" s="207">
        <f>(SQRT(POWER(O58,2)+POWER(P58,2)+POWER(Q58,2)+POWER(R58,2)+POWER(S58,2)+POWER(T58,2)+POWER(U58,2)+POWER(V58,2)+POWER(W58,2)+POWER(X58,2)))/AVERAGE('Site Description'!$B$34:$K$34)</f>
        <v>0</v>
      </c>
    </row>
    <row r="59" spans="1:25" x14ac:dyDescent="0.2">
      <c r="A59" s="146" t="s">
        <v>52</v>
      </c>
      <c r="B59" s="247">
        <f>IFERROR(Density!B59*(0.0229*((0.877*B$3)^3.106))/1000,"")</f>
        <v>0</v>
      </c>
      <c r="C59" s="154">
        <f>IFERROR(Density!C59*(0.0229*((0.877*C$3)^3.106))/1000,"")</f>
        <v>0</v>
      </c>
      <c r="D59" s="154">
        <f>IFERROR(Density!D59*(0.0229*((0.877*D$3)^3.106))/1000,"")</f>
        <v>0</v>
      </c>
      <c r="E59" s="154">
        <f>IFERROR(Density!E59*(0.0229*((0.877*E$3)^3.106))/1000,"")</f>
        <v>0</v>
      </c>
      <c r="F59" s="214">
        <f>IFERROR(Density!F59*(0.0229*((0.877*F$3)^3.106))/1000,"")</f>
        <v>0</v>
      </c>
      <c r="G59" s="154">
        <f>IFERROR(Density!G59*(0.0229*((0.877*G$3)^3.106))/1000,"")</f>
        <v>0</v>
      </c>
      <c r="H59" s="154">
        <f>IFERROR(Density!H59*(0.0229*((0.877*H$3)^3.106))/1000,"")</f>
        <v>0</v>
      </c>
      <c r="I59" s="154">
        <f>IFERROR(Density!I59*(0.0229*((0.877*I$3)^3.106))/1000,"")</f>
        <v>0</v>
      </c>
      <c r="J59" s="100">
        <f>IFERROR(Density!J59*(0.0229*((0.877*J$3)^3.106))/1000,"")</f>
        <v>0</v>
      </c>
      <c r="K59" s="114">
        <f>IFERROR(Density!K59*(0.0229*((0.877*K$3)^3.106))/1000,"")</f>
        <v>0</v>
      </c>
      <c r="L59" s="189">
        <f>SUM(B59:K59)/('Site Description'!$C$34/10000)</f>
        <v>0</v>
      </c>
      <c r="M59" s="174"/>
      <c r="N59" s="146" t="s">
        <v>52</v>
      </c>
      <c r="O59" s="247">
        <f t="shared" si="12"/>
        <v>0</v>
      </c>
      <c r="P59" s="154">
        <f t="shared" si="13"/>
        <v>0</v>
      </c>
      <c r="Q59" s="154">
        <f t="shared" si="14"/>
        <v>0</v>
      </c>
      <c r="R59" s="154">
        <f t="shared" si="15"/>
        <v>0</v>
      </c>
      <c r="S59" s="214">
        <f t="shared" si="16"/>
        <v>0</v>
      </c>
      <c r="T59" s="154">
        <f t="shared" si="17"/>
        <v>0</v>
      </c>
      <c r="U59" s="154">
        <f t="shared" si="18"/>
        <v>0</v>
      </c>
      <c r="V59" s="154">
        <f t="shared" si="19"/>
        <v>0</v>
      </c>
      <c r="W59" s="100">
        <f t="shared" si="20"/>
        <v>0</v>
      </c>
      <c r="X59" s="114">
        <f t="shared" si="21"/>
        <v>0</v>
      </c>
      <c r="Y59" s="207">
        <f>(SQRT(POWER(O59,2)+POWER(P59,2)+POWER(Q59,2)+POWER(R59,2)+POWER(S59,2)+POWER(T59,2)+POWER(U59,2)+POWER(V59,2)+POWER(W59,2)+POWER(X59,2)))/AVERAGE('Site Description'!$B$34:$K$34)</f>
        <v>0</v>
      </c>
    </row>
    <row r="60" spans="1:25" ht="16" thickBot="1" x14ac:dyDescent="0.25">
      <c r="A60" s="146" t="s">
        <v>53</v>
      </c>
      <c r="B60" s="257">
        <f>IFERROR(Density!B60*(0.0145*B$3^3.04)/1000,"")</f>
        <v>0</v>
      </c>
      <c r="C60" s="160">
        <f>IFERROR(Density!C60*(0.0145*C$3^3.04)/1000,"")</f>
        <v>0</v>
      </c>
      <c r="D60" s="160">
        <f>IFERROR(Density!D60*(0.0145*D$3^3.04)/1000,"")</f>
        <v>0</v>
      </c>
      <c r="E60" s="115">
        <f>IFERROR(Density!E60*(0.0145*E$3^3.04)/1000,"")</f>
        <v>0</v>
      </c>
      <c r="F60" s="215">
        <f>IFERROR(Density!F60*(0.0145*F$3^3.04)/1000,"")</f>
        <v>0</v>
      </c>
      <c r="G60" s="160">
        <f>IFERROR(Density!G60*(0.0145*G$3^3.04)/1000,"")</f>
        <v>0</v>
      </c>
      <c r="H60" s="160">
        <f>IFERROR(Density!H60*(0.0145*H$3^3.04)/1000,"")</f>
        <v>0</v>
      </c>
      <c r="I60" s="115">
        <f>IFERROR(Density!I60*(0.0145*I$3^3.04)/1000,"")</f>
        <v>0</v>
      </c>
      <c r="J60" s="115">
        <f>IFERROR(Density!J60*(0.0145*J$3^3.04)/1000,"")</f>
        <v>0</v>
      </c>
      <c r="K60" s="116">
        <f>IFERROR(Density!K60*(0.0145*K$3^3.04)/1000,"")</f>
        <v>0</v>
      </c>
      <c r="L60" s="189">
        <f>SUM(B60:K60)/('Site Description'!$C$34/10000)</f>
        <v>0</v>
      </c>
      <c r="N60" s="146" t="s">
        <v>53</v>
      </c>
      <c r="O60" s="257">
        <f t="shared" si="12"/>
        <v>0</v>
      </c>
      <c r="P60" s="160">
        <f t="shared" si="13"/>
        <v>0</v>
      </c>
      <c r="Q60" s="160">
        <f t="shared" si="14"/>
        <v>0</v>
      </c>
      <c r="R60" s="115">
        <f t="shared" si="15"/>
        <v>0</v>
      </c>
      <c r="S60" s="215">
        <f t="shared" si="16"/>
        <v>0</v>
      </c>
      <c r="T60" s="160">
        <f t="shared" si="17"/>
        <v>0</v>
      </c>
      <c r="U60" s="160">
        <f t="shared" si="18"/>
        <v>0</v>
      </c>
      <c r="V60" s="115">
        <f t="shared" si="19"/>
        <v>0</v>
      </c>
      <c r="W60" s="115">
        <f t="shared" si="20"/>
        <v>0</v>
      </c>
      <c r="X60" s="116">
        <f t="shared" si="21"/>
        <v>0</v>
      </c>
      <c r="Y60" s="207">
        <f>(SQRT(POWER(O60,2)+POWER(P60,2)+POWER(Q60,2)+POWER(R60,2)+POWER(S60,2)+POWER(T60,2)+POWER(U60,2)+POWER(V60,2)+POWER(W60,2)+POWER(X60,2)))/AVERAGE('Site Description'!$B$34:$K$34)</f>
        <v>0</v>
      </c>
    </row>
    <row r="61" spans="1:25" ht="16" thickBot="1" x14ac:dyDescent="0.25">
      <c r="A61" s="199" t="s">
        <v>126</v>
      </c>
      <c r="B61" s="200">
        <f>IFERROR(SUM(B35:B60)/('Site Description'!$C$34/10000),"")</f>
        <v>0</v>
      </c>
      <c r="C61" s="201">
        <f>IFERROR(SUM(C35:C60)/('Site Description'!$C$34/10000),"")</f>
        <v>60.058745969632284</v>
      </c>
      <c r="D61" s="200">
        <f>IFERROR(SUM(D35:D60)/('Site Description'!$C$34/10000),"")</f>
        <v>0</v>
      </c>
      <c r="E61" s="200">
        <f>IFERROR(SUM(E35:E60)/('Site Description'!$C$34/10000),"")</f>
        <v>0</v>
      </c>
      <c r="F61" s="202">
        <f>IFERROR(SUM(F35:F60)/('Site Description'!$C$34/10000),"")</f>
        <v>0</v>
      </c>
      <c r="G61" s="200">
        <f>IFERROR(SUM(G35:G60)/('Site Description'!$C$34/10000),"")</f>
        <v>27.719421216753364</v>
      </c>
      <c r="H61" s="200">
        <f>IFERROR(SUM(H35:H60)/('Site Description'!$C$34/10000),"")</f>
        <v>0</v>
      </c>
      <c r="I61" s="200">
        <f>IFERROR(SUM(I35:I60)/('Site Description'!$C$34/10000),"")</f>
        <v>0</v>
      </c>
      <c r="J61" s="200">
        <f>IFERROR(SUM(J35:J60)/('Site Description'!$C$34/10000),"")</f>
        <v>0</v>
      </c>
      <c r="K61" s="203">
        <f>IFERROR(SUM(K35:K60)/('Site Description'!$C$34/10000),"")</f>
        <v>0</v>
      </c>
      <c r="L61" s="204">
        <f>IF(SUM(B61:K61)&gt;0,SUM(B61:K61),"")</f>
        <v>87.778167186385645</v>
      </c>
      <c r="N61" s="199" t="s">
        <v>126</v>
      </c>
      <c r="O61" s="210">
        <f>STDEV(B30,B61,B92,B123,B154,B185,B216,B247,B278,B309)</f>
        <v>0</v>
      </c>
      <c r="P61" s="201">
        <f t="shared" ref="P61" si="22">STDEV(C30,C61,C92,C123,C154,C185,C216,C247,C278,C309)</f>
        <v>25.639424085568891</v>
      </c>
      <c r="Q61" s="200">
        <f t="shared" ref="Q61" si="23">STDEV(D30,D61,D92,D123,D154,D185,D216,D247,D278,D309)</f>
        <v>0</v>
      </c>
      <c r="R61" s="200">
        <f t="shared" ref="R61" si="24">STDEV(E30,E61,E92,E123,E154,E185,E216,E247,E278,E309)</f>
        <v>0</v>
      </c>
      <c r="S61" s="202">
        <f t="shared" ref="S61" si="25">STDEV(F30,F61,F92,F123,F154,F185,F216,F247,F278,F309)</f>
        <v>0</v>
      </c>
      <c r="T61" s="200">
        <f t="shared" ref="T61" si="26">STDEV(G30,G61,G92,G123,G154,G185,G216,G247,G278,G309)</f>
        <v>19.981717238098586</v>
      </c>
      <c r="U61" s="200">
        <f t="shared" ref="U61" si="27">STDEV(H30,H61,H92,H123,H154,H185,H216,H247,H278,H309)</f>
        <v>0</v>
      </c>
      <c r="V61" s="200">
        <f t="shared" ref="V61" si="28">STDEV(I30,I61,I92,I123,I154,I185,I216,I247,I278,I309)</f>
        <v>0</v>
      </c>
      <c r="W61" s="200">
        <f t="shared" ref="W61" si="29">STDEV(J30,J61,J92,J123,J154,J185,J216,J247,J278,J309)</f>
        <v>0</v>
      </c>
      <c r="X61" s="203">
        <f>STDEV(K30,K61,K92,K123,K154,K185,K216,K247,K278,K309)</f>
        <v>0</v>
      </c>
      <c r="Y61" s="204">
        <f>STDEV(L30,L61,L92,L123,L154,L185,L216,L247,L278,L309)</f>
        <v>42.211252082858174</v>
      </c>
    </row>
    <row r="62" spans="1:25" ht="16" thickBot="1" x14ac:dyDescent="0.25"/>
    <row r="63" spans="1:25" ht="16" thickBot="1" x14ac:dyDescent="0.25">
      <c r="A63" s="448" t="s">
        <v>57</v>
      </c>
      <c r="B63" s="449"/>
      <c r="C63" s="450"/>
      <c r="D63" s="450"/>
      <c r="E63" s="450"/>
      <c r="F63" s="450"/>
      <c r="G63" s="450"/>
      <c r="H63" s="450"/>
      <c r="I63" s="450"/>
      <c r="J63" s="450"/>
      <c r="K63" s="451"/>
      <c r="L63" s="169"/>
      <c r="N63" s="208"/>
      <c r="O63" s="169"/>
      <c r="P63" s="169"/>
      <c r="Q63" s="169"/>
      <c r="R63" s="169"/>
      <c r="S63" s="169"/>
      <c r="T63" s="169"/>
      <c r="U63" s="169"/>
      <c r="V63" s="169"/>
      <c r="W63" s="169"/>
      <c r="X63" s="169"/>
      <c r="Y63" s="169"/>
    </row>
    <row r="64" spans="1:25" x14ac:dyDescent="0.2">
      <c r="A64" s="171"/>
      <c r="B64" s="172" t="s">
        <v>107</v>
      </c>
      <c r="C64" s="464" t="s">
        <v>23</v>
      </c>
      <c r="D64" s="465"/>
      <c r="E64" s="465"/>
      <c r="F64" s="466"/>
      <c r="G64" s="458" t="s">
        <v>24</v>
      </c>
      <c r="H64" s="459"/>
      <c r="I64" s="459"/>
      <c r="J64" s="459"/>
      <c r="K64" s="460"/>
      <c r="L64" s="173" t="s">
        <v>109</v>
      </c>
      <c r="N64" s="209"/>
      <c r="O64" s="174"/>
      <c r="P64" s="174"/>
      <c r="Q64" s="174"/>
      <c r="R64" s="174"/>
      <c r="S64" s="174"/>
      <c r="T64" s="174"/>
      <c r="U64" s="174"/>
      <c r="V64" s="174"/>
      <c r="W64" s="174"/>
      <c r="X64" s="174"/>
      <c r="Y64" s="174"/>
    </row>
    <row r="65" spans="1:25" x14ac:dyDescent="0.2">
      <c r="A65" s="177" t="s">
        <v>54</v>
      </c>
      <c r="B65" s="172">
        <v>7.5</v>
      </c>
      <c r="C65" s="172">
        <v>15</v>
      </c>
      <c r="D65" s="172">
        <v>25</v>
      </c>
      <c r="E65" s="172">
        <v>35</v>
      </c>
      <c r="F65" s="172">
        <v>45</v>
      </c>
      <c r="G65" s="172">
        <v>15</v>
      </c>
      <c r="H65" s="172">
        <v>25</v>
      </c>
      <c r="I65" s="172">
        <v>35</v>
      </c>
      <c r="J65" s="172">
        <v>45</v>
      </c>
      <c r="K65" s="178">
        <v>55</v>
      </c>
      <c r="L65" s="179" t="s">
        <v>125</v>
      </c>
      <c r="N65" s="209"/>
      <c r="O65" s="174"/>
      <c r="P65" s="174"/>
      <c r="Q65" s="174"/>
      <c r="R65" s="174"/>
      <c r="S65" s="174"/>
      <c r="T65" s="174"/>
      <c r="U65" s="174"/>
      <c r="V65" s="174"/>
      <c r="W65" s="174"/>
      <c r="X65" s="174"/>
      <c r="Y65" s="174"/>
    </row>
    <row r="66" spans="1:25" x14ac:dyDescent="0.2">
      <c r="A66" s="184" t="s">
        <v>42</v>
      </c>
      <c r="B66" s="243">
        <f>IFERROR(Density!B66*(0.0091*B$3^3.28)/1000,"")</f>
        <v>0</v>
      </c>
      <c r="C66" s="244">
        <f>IFERROR(Density!C66*(0.0091*C$3^3.28)/1000,"")</f>
        <v>0</v>
      </c>
      <c r="D66" s="244">
        <f>IFERROR(Density!D66*(0.0091*D$3^3.28)/1000,"")</f>
        <v>0</v>
      </c>
      <c r="E66" s="244">
        <f>IFERROR(Density!E66*(0.0091*E$3^3.28)/1000,"")</f>
        <v>0</v>
      </c>
      <c r="F66" s="245">
        <f>IFERROR(Density!F66*(0.0091*F$3^3.28)/1000,"")</f>
        <v>0</v>
      </c>
      <c r="G66" s="244">
        <f>IFERROR(Density!G66*(0.0091*G$3^3.28)/1000,"")</f>
        <v>0</v>
      </c>
      <c r="H66" s="244">
        <f>IFERROR(Density!H66*(0.0091*H$3^3.28)/1000,"")</f>
        <v>0</v>
      </c>
      <c r="I66" s="244">
        <f>IFERROR(Density!I66*(0.0091*I$3^3.28)/1000,"")</f>
        <v>0</v>
      </c>
      <c r="J66" s="244">
        <f>IFERROR(Density!J66*(0.0091*J$3^3.28)/1000,"")</f>
        <v>0</v>
      </c>
      <c r="K66" s="246">
        <f>IFERROR(Density!K66*(0.0091*K$3^3.28)/1000,"")</f>
        <v>0</v>
      </c>
      <c r="L66" s="189">
        <f>SUM(B66:K66)/('Site Description'!$D$34/10000)</f>
        <v>0</v>
      </c>
    </row>
    <row r="67" spans="1:25" x14ac:dyDescent="0.2">
      <c r="A67" s="184" t="s">
        <v>105</v>
      </c>
      <c r="B67" s="247">
        <f>IFERROR(Density!B67*(0.0177*B65^2.9611)/1000,"")</f>
        <v>0</v>
      </c>
      <c r="C67" s="244">
        <f>IFERROR(Density!C67*(0.0177*C65^2.9611)/1000,"")</f>
        <v>0</v>
      </c>
      <c r="D67" s="244">
        <f>IFERROR(Density!D67*(0.0177*D65^2.9611)/1000,"")</f>
        <v>0</v>
      </c>
      <c r="E67" s="244">
        <f>IFERROR(Density!E67*(0.0177*E65^2.9611)/1000,"")</f>
        <v>0</v>
      </c>
      <c r="F67" s="248">
        <f>IFERROR(Density!F67*(0.0177*F65^2.9611)/1000,"")</f>
        <v>0</v>
      </c>
      <c r="G67" s="244">
        <f>IFERROR(Density!G67*(0.0177*G65^2.9611)/1000,"")</f>
        <v>0</v>
      </c>
      <c r="H67" s="244">
        <f>IFERROR(Density!H67*(0.0177*H65^2.9611)/1000,"")</f>
        <v>0</v>
      </c>
      <c r="I67" s="244">
        <f>IFERROR(Density!I67*(0.0177*I65^2.9611)/1000,"")</f>
        <v>0</v>
      </c>
      <c r="J67" s="249">
        <f>IFERROR(Density!J67*(0.0177*J65^2.9611)/1000,"")</f>
        <v>0</v>
      </c>
      <c r="K67" s="250">
        <f>IFERROR(Density!K67*(0.0177*K65^2.9611)/1000,"")</f>
        <v>0</v>
      </c>
      <c r="L67" s="189">
        <f>SUM(B67:K67)/('Site Description'!$D$34/10000)</f>
        <v>0</v>
      </c>
    </row>
    <row r="68" spans="1:25" x14ac:dyDescent="0.2">
      <c r="A68" s="184" t="s">
        <v>43</v>
      </c>
      <c r="B68" s="247">
        <f>IFERROR(Density!B68*(0.0161*B$3^3.05)/1000,"")</f>
        <v>0</v>
      </c>
      <c r="C68" s="244">
        <f>IFERROR(Density!C68*(0.0161*C$3^3.05)/1000,"")</f>
        <v>0</v>
      </c>
      <c r="D68" s="244">
        <f>IFERROR(Density!D68*(0.0161*D$3^3.05)/1000,"")</f>
        <v>0</v>
      </c>
      <c r="E68" s="244">
        <f>IFERROR(Density!E68*(0.0161*E$3^3.05)/1000,"")</f>
        <v>0</v>
      </c>
      <c r="F68" s="245">
        <f>IFERROR(Density!F68*(0.0161*F$3^3.05)/1000,"")</f>
        <v>0</v>
      </c>
      <c r="G68" s="244">
        <f>IFERROR(Density!G68*(0.0161*G$3^3.05)/1000,"")</f>
        <v>0</v>
      </c>
      <c r="H68" s="244">
        <f>IFERROR(Density!H68*(0.0161*H$3^3.05)/1000,"")</f>
        <v>0</v>
      </c>
      <c r="I68" s="244">
        <f>IFERROR(Density!I68*(0.0161*I$3^3.05)/1000,"")</f>
        <v>0</v>
      </c>
      <c r="J68" s="244">
        <f>IFERROR(Density!J68*(0.0161*J$3^3.05)/1000,"")</f>
        <v>0</v>
      </c>
      <c r="K68" s="246">
        <f>IFERROR(Density!K68*(0.0161*K$3^3.05)/1000,"")</f>
        <v>0</v>
      </c>
      <c r="L68" s="189">
        <f>SUM(B68:K68)/('Site Description'!$D$34/10000)</f>
        <v>0</v>
      </c>
    </row>
    <row r="69" spans="1:25" x14ac:dyDescent="0.2">
      <c r="A69" s="194" t="s">
        <v>104</v>
      </c>
      <c r="B69" s="247">
        <f>IFERROR(Density!B69*(0.0276*B$3^2.92)/1000,"")</f>
        <v>0</v>
      </c>
      <c r="C69" s="244">
        <f>IFERROR(Density!C69*(0.0276*C$3^2.92)/1000,"")</f>
        <v>0</v>
      </c>
      <c r="D69" s="244">
        <f>IFERROR(Density!D69*(0.0276*D$3^2.92)/1000,"")</f>
        <v>0</v>
      </c>
      <c r="E69" s="244">
        <f>IFERROR(Density!E69*(0.0276*E$3^2.92)/1000,"")</f>
        <v>0</v>
      </c>
      <c r="F69" s="244">
        <f>IFERROR(Density!F69*(0.0276*F$3^2.92)/1000,"")</f>
        <v>0</v>
      </c>
      <c r="G69" s="251">
        <f>IFERROR(Density!G69*(0.0276*G$3^2.92)/1000,"")</f>
        <v>0</v>
      </c>
      <c r="H69" s="244">
        <f>IFERROR(Density!H69*(0.0276*H$3^2.92)/1000,"")</f>
        <v>0</v>
      </c>
      <c r="I69" s="244">
        <f>IFERROR(Density!I69*(0.0276*I$3^2.92)/1000,"")</f>
        <v>0</v>
      </c>
      <c r="J69" s="244">
        <f>IFERROR(Density!J69*(0.0276*J$3^2.92)/1000,"")</f>
        <v>0</v>
      </c>
      <c r="K69" s="246">
        <f>IFERROR(Density!K69*(0.0276*K$3^2.92)/1000,"")</f>
        <v>0</v>
      </c>
      <c r="L69" s="189">
        <f>SUM(B69:K69)/('Site Description'!$D$34/10000)</f>
        <v>0</v>
      </c>
    </row>
    <row r="70" spans="1:25" x14ac:dyDescent="0.2">
      <c r="A70" s="195"/>
      <c r="B70" s="252"/>
      <c r="C70" s="253"/>
      <c r="D70" s="253"/>
      <c r="E70" s="253"/>
      <c r="F70" s="254"/>
      <c r="G70" s="253"/>
      <c r="H70" s="253"/>
      <c r="I70" s="253"/>
      <c r="J70" s="253"/>
      <c r="K70" s="255"/>
      <c r="L70" s="189"/>
    </row>
    <row r="71" spans="1:25" x14ac:dyDescent="0.2">
      <c r="A71" s="196" t="s">
        <v>100</v>
      </c>
      <c r="B71" s="247">
        <f>IFERROR(Density!B71*(0.0141*B$3^3.04)/1000,"")</f>
        <v>0</v>
      </c>
      <c r="C71" s="244">
        <f>IFERROR(Density!C71*(0.0141*C$3^3.04)/1000,"")</f>
        <v>0</v>
      </c>
      <c r="D71" s="244">
        <f>IFERROR(Density!D71*(0.0141*D$3^3.04)/1000,"")</f>
        <v>0</v>
      </c>
      <c r="E71" s="244">
        <f>IFERROR(Density!E71*(0.0141*E$3^3.04)/1000,"")</f>
        <v>0</v>
      </c>
      <c r="F71" s="248">
        <f>IFERROR(Density!F71*(0.0141*F$3^3.04)/1000,"")</f>
        <v>0</v>
      </c>
      <c r="G71" s="154">
        <f>IFERROR(Density!G71*(0.0141*G$3^3.04)/1000,"")</f>
        <v>0</v>
      </c>
      <c r="H71" s="154">
        <f>IFERROR(Density!H71*(0.0141*H$3^3.04)/1000,"")</f>
        <v>0</v>
      </c>
      <c r="I71" s="154">
        <f>IFERROR(Density!I71*(0.0141*I$3^3.04)/1000,"")</f>
        <v>0</v>
      </c>
      <c r="J71" s="100">
        <f>IFERROR(Density!J71*(0.0141*J$3^3.04)/1000,"")</f>
        <v>0</v>
      </c>
      <c r="K71" s="114">
        <f>IFERROR(Density!K71*(0.0141*K$3^3.04)/1000,"")</f>
        <v>0</v>
      </c>
      <c r="L71" s="189">
        <f>SUM(B71:K71)/('Site Description'!$D$34/10000)</f>
        <v>0</v>
      </c>
    </row>
    <row r="72" spans="1:25" x14ac:dyDescent="0.2">
      <c r="A72" s="197" t="s">
        <v>44</v>
      </c>
      <c r="B72" s="247">
        <f>IFERROR(Density!B72*(0.0141*B$3^3.04)/1000,"")</f>
        <v>0</v>
      </c>
      <c r="C72" s="244">
        <f>IFERROR(Density!C72*(0.0141*C$3^3.04)/1000,"")</f>
        <v>0</v>
      </c>
      <c r="D72" s="244">
        <f>IFERROR(Density!D72*(0.0141*D$3^3.04)/1000,"")</f>
        <v>0</v>
      </c>
      <c r="E72" s="244">
        <f>IFERROR(Density!E72*(0.0141*E$3^3.04)/1000,"")</f>
        <v>0</v>
      </c>
      <c r="F72" s="248">
        <f>IFERROR(Density!F72*(0.0141*F$3^3.04)/1000,"")</f>
        <v>0</v>
      </c>
      <c r="G72" s="154">
        <f>IFERROR(Density!G72*(0.0141*G$3^3.04)/1000,"")</f>
        <v>0</v>
      </c>
      <c r="H72" s="154">
        <f>IFERROR(Density!H72*(0.0141*H$3^3.04)/1000,"")</f>
        <v>0</v>
      </c>
      <c r="I72" s="154">
        <f>IFERROR(Density!I72*(0.0141*I$3^3.04)/1000,"")</f>
        <v>0</v>
      </c>
      <c r="J72" s="100">
        <f>IFERROR(Density!J72*(0.0141*J$3^3.04)/1000,"")</f>
        <v>0</v>
      </c>
      <c r="K72" s="114">
        <f>IFERROR(Density!K72*(0.0141*K$3^3.04)/1000,"")</f>
        <v>0</v>
      </c>
      <c r="L72" s="189">
        <f>SUM(B72:K72)/('Site Description'!$D$34/10000)</f>
        <v>0</v>
      </c>
    </row>
    <row r="73" spans="1:25" x14ac:dyDescent="0.2">
      <c r="A73" s="197" t="s">
        <v>28</v>
      </c>
      <c r="B73" s="247">
        <f>IFERROR(Density!B73*(0.0201*B$3^3.0595)/1000,"")</f>
        <v>0</v>
      </c>
      <c r="C73" s="244">
        <f>IFERROR(Density!C73*(0.0201*C$3^3.0595)/1000,"")</f>
        <v>0</v>
      </c>
      <c r="D73" s="244">
        <f>IFERROR(Density!D73*(0.0201*D$3^3.0595)/1000,"")</f>
        <v>0</v>
      </c>
      <c r="E73" s="244">
        <f>IFERROR(Density!E73*(0.0201*E$3^3.0595)/1000,"")</f>
        <v>0</v>
      </c>
      <c r="F73" s="248">
        <f>IFERROR(Density!F73*(0.0201*F$3^3.0595)/1000,"")</f>
        <v>0</v>
      </c>
      <c r="G73" s="154">
        <f>IFERROR(Density!G73*(0.0201*G$3^3.0595)/1000,"")</f>
        <v>0</v>
      </c>
      <c r="H73" s="154">
        <f>IFERROR(Density!H73*(0.0201*H$3^3.0595)/1000,"")</f>
        <v>0</v>
      </c>
      <c r="I73" s="154">
        <f>IFERROR(Density!I73*(0.0201*I$3^3.0595)/1000,"")</f>
        <v>0</v>
      </c>
      <c r="J73" s="100">
        <f>IFERROR(Density!J73*(0.0201*J$3^3.0595)/1000,"")</f>
        <v>0</v>
      </c>
      <c r="K73" s="114">
        <f>IFERROR(Density!K73*(0.0201*K$3^3.0595)/1000,"")</f>
        <v>0</v>
      </c>
      <c r="L73" s="189">
        <f>SUM(B73:K73)/('Site Description'!$D$34/10000)</f>
        <v>0</v>
      </c>
    </row>
    <row r="74" spans="1:25" x14ac:dyDescent="0.2">
      <c r="A74" s="197" t="s">
        <v>29</v>
      </c>
      <c r="B74" s="247">
        <f>IFERROR(Density!B74*(0.0217*B$3^3.0127)/1000,"")</f>
        <v>0</v>
      </c>
      <c r="C74" s="244">
        <f>IFERROR(Density!C74*(0.0217*C$3^3.0127)/1000,"")</f>
        <v>0</v>
      </c>
      <c r="D74" s="244">
        <f>IFERROR(Density!D74*(0.0217*D$3^3.0127)/1000,"")</f>
        <v>0</v>
      </c>
      <c r="E74" s="244">
        <f>IFERROR(Density!E74*(0.0217*E$3^3.0127)/1000,"")</f>
        <v>0</v>
      </c>
      <c r="F74" s="245">
        <f>IFERROR(Density!F74*(0.0217*F$3^3.0127)/1000,"")</f>
        <v>0</v>
      </c>
      <c r="G74" s="154">
        <f>IFERROR(Density!G74*(0.0217*G$3^3.0127)/1000,"")</f>
        <v>0</v>
      </c>
      <c r="H74" s="154">
        <f>IFERROR(Density!H74*(0.0217*H$3^3.0127)/1000,"")</f>
        <v>0</v>
      </c>
      <c r="I74" s="154">
        <f>IFERROR(Density!I74*(0.0217*I$3^3.0127)/1000,"")</f>
        <v>0</v>
      </c>
      <c r="J74" s="154">
        <f>IFERROR(Density!J74*(0.0217*J$3^3.0127)/1000,"")</f>
        <v>0</v>
      </c>
      <c r="K74" s="155">
        <f>IFERROR(Density!K74*(0.0217*K$3^3.0127)/1000,"")</f>
        <v>0</v>
      </c>
      <c r="L74" s="189">
        <f>SUM(B74:K74)/('Site Description'!$D$34/10000)</f>
        <v>0</v>
      </c>
    </row>
    <row r="75" spans="1:25" x14ac:dyDescent="0.2">
      <c r="A75" s="146" t="s">
        <v>26</v>
      </c>
      <c r="B75" s="247">
        <f>IFERROR(Density!B75*(0.0141*B$3^3.04)/1000,"")</f>
        <v>0</v>
      </c>
      <c r="C75" s="244">
        <f>IFERROR(Density!C75*(0.0141*C$3^3.04)/1000,"")</f>
        <v>0</v>
      </c>
      <c r="D75" s="244">
        <f>IFERROR(Density!D75*(0.0141*D$3^3.04)/1000,"")</f>
        <v>0</v>
      </c>
      <c r="E75" s="244">
        <f>IFERROR(Density!E75*(0.0141*E$3^3.04)/1000,"")</f>
        <v>0</v>
      </c>
      <c r="F75" s="248">
        <f>IFERROR(Density!F75*(0.0141*F$3^3.04)/1000,"")</f>
        <v>0</v>
      </c>
      <c r="G75" s="154">
        <f>IFERROR(Density!G75*(0.0141*G$3^3.04)/1000,"")</f>
        <v>0</v>
      </c>
      <c r="H75" s="154">
        <f>IFERROR(Density!H75*(0.0141*H$3^3.04)/1000,"")</f>
        <v>0</v>
      </c>
      <c r="I75" s="154">
        <f>IFERROR(Density!I75*(0.0141*I$3^3.04)/1000,"")</f>
        <v>0</v>
      </c>
      <c r="J75" s="100">
        <f>IFERROR(Density!J75*(0.0141*J$3^3.04)/1000,"")</f>
        <v>0</v>
      </c>
      <c r="K75" s="114">
        <f>IFERROR(Density!K75*(0.0141*K$3^3.04)/1000,"")</f>
        <v>0</v>
      </c>
      <c r="L75" s="189">
        <f>SUM(B75:K75)/('Site Description'!$D$34/10000)</f>
        <v>0</v>
      </c>
    </row>
    <row r="76" spans="1:25" x14ac:dyDescent="0.2">
      <c r="A76" s="198"/>
      <c r="B76" s="252"/>
      <c r="C76" s="253"/>
      <c r="D76" s="253"/>
      <c r="E76" s="253"/>
      <c r="F76" s="254"/>
      <c r="G76" s="61"/>
      <c r="H76" s="61"/>
      <c r="I76" s="61"/>
      <c r="J76" s="61"/>
      <c r="K76" s="256"/>
      <c r="L76" s="189"/>
    </row>
    <row r="77" spans="1:25" x14ac:dyDescent="0.2">
      <c r="A77" s="146" t="s">
        <v>45</v>
      </c>
      <c r="B77" s="247">
        <f>IFERROR(Density!B77*(0.0145*B$3^3.04)/1000,"")</f>
        <v>0</v>
      </c>
      <c r="C77" s="154">
        <f>IFERROR(Density!C77*(0.0145*C$3^3.04)/1000,"")</f>
        <v>0</v>
      </c>
      <c r="D77" s="154">
        <f>IFERROR(Density!D77*(0.0145*D$3^3.04)/1000,"")</f>
        <v>0</v>
      </c>
      <c r="E77" s="154">
        <f>IFERROR(Density!E77*(0.0145*E$3^3.04)/1000,"")</f>
        <v>0</v>
      </c>
      <c r="F77" s="216">
        <f>IFERROR(Density!F77*(0.0145*F$3^3.04)/1000,"")</f>
        <v>0</v>
      </c>
      <c r="G77" s="154">
        <f>IFERROR(Density!G77*(0.0145*G$3^3.04)/1000,"")</f>
        <v>0</v>
      </c>
      <c r="H77" s="154">
        <f>IFERROR(Density!H77*(0.0145*H$3^3.04)/1000,"")</f>
        <v>0</v>
      </c>
      <c r="I77" s="154">
        <f>IFERROR(Density!I77*(0.0145*I$3^3.04)/1000,"")</f>
        <v>0</v>
      </c>
      <c r="J77" s="154">
        <f>IFERROR(Density!J77*(0.0145*J$3^3.04)/1000,"")</f>
        <v>0</v>
      </c>
      <c r="K77" s="114">
        <f>IFERROR(Density!K77*(0.0145*K$3^3.04)/1000,"")</f>
        <v>0</v>
      </c>
      <c r="L77" s="189">
        <f>SUM(B77:K77)/('Site Description'!$D$34/10000)</f>
        <v>0</v>
      </c>
    </row>
    <row r="78" spans="1:25" x14ac:dyDescent="0.2">
      <c r="A78" s="146" t="s">
        <v>46</v>
      </c>
      <c r="B78" s="247">
        <f>IFERROR(Density!B78*(0.0145*B$3^3.04)/1000,"")</f>
        <v>0</v>
      </c>
      <c r="C78" s="154">
        <f>IFERROR(Density!C78*(0.0145*C$3^3.04)/1000,"")</f>
        <v>0</v>
      </c>
      <c r="D78" s="154">
        <f>IFERROR(Density!D78*(0.0145*D$3^3.04)/1000,"")</f>
        <v>0</v>
      </c>
      <c r="E78" s="154">
        <f>IFERROR(Density!E78*(0.0145*E$3^3.04)/1000,"")</f>
        <v>0</v>
      </c>
      <c r="F78" s="216">
        <f>IFERROR(Density!F78*(0.0145*F$3^3.04)/1000,"")</f>
        <v>0</v>
      </c>
      <c r="G78" s="154">
        <f>IFERROR(Density!G78*(0.0145*G$3^3.04)/1000,"")</f>
        <v>0</v>
      </c>
      <c r="H78" s="154">
        <f>IFERROR(Density!H78*(0.0145*H$3^3.04)/1000,"")</f>
        <v>0</v>
      </c>
      <c r="I78" s="154">
        <f>IFERROR(Density!I78*(0.0145*I$3^3.04)/1000,"")</f>
        <v>0</v>
      </c>
      <c r="J78" s="154">
        <f>IFERROR(Density!J78*(0.0145*J$3^3.04)/1000,"")</f>
        <v>0</v>
      </c>
      <c r="K78" s="155">
        <f>IFERROR(Density!K78*(0.0145*K$3^3.04)/1000,"")</f>
        <v>0</v>
      </c>
      <c r="L78" s="189">
        <f>SUM(B78:K78)/('Site Description'!$D$34/10000)</f>
        <v>0</v>
      </c>
    </row>
    <row r="79" spans="1:25" x14ac:dyDescent="0.2">
      <c r="A79" s="146" t="s">
        <v>47</v>
      </c>
      <c r="B79" s="247">
        <f>IFERROR(Density!B79*(0.0145*B$3^3.04)/1000,"")</f>
        <v>0</v>
      </c>
      <c r="C79" s="154">
        <f>IFERROR(Density!C79*(0.0145*C$3^3.04)/1000,"")</f>
        <v>0</v>
      </c>
      <c r="D79" s="154">
        <f>IFERROR(Density!D79*(0.0145*D$3^3.04)/1000,"")</f>
        <v>0</v>
      </c>
      <c r="E79" s="154">
        <f>IFERROR(Density!E79*(0.0145*E$3^3.04)/1000,"")</f>
        <v>0</v>
      </c>
      <c r="F79" s="214">
        <f>IFERROR(Density!F79*(0.0145*F$3^3.04)/1000,"")</f>
        <v>0</v>
      </c>
      <c r="G79" s="154">
        <f>IFERROR(Density!G79*(0.0145*G$3^3.04)/1000,"")</f>
        <v>0</v>
      </c>
      <c r="H79" s="154">
        <f>IFERROR(Density!H79*(0.0145*H$3^3.04)/1000,"")</f>
        <v>0</v>
      </c>
      <c r="I79" s="154">
        <f>IFERROR(Density!I79*(0.0145*I$3^3.04)/1000,"")</f>
        <v>0</v>
      </c>
      <c r="J79" s="100">
        <f>IFERROR(Density!J79*(0.0145*J$3^3.04)/1000,"")</f>
        <v>0</v>
      </c>
      <c r="K79" s="114">
        <f>IFERROR(Density!K79*(0.0145*K$3^3.04)/1000,"")</f>
        <v>0</v>
      </c>
      <c r="L79" s="189">
        <f>SUM(B79:K79)/('Site Description'!$D$34/10000)</f>
        <v>0</v>
      </c>
    </row>
    <row r="80" spans="1:25" x14ac:dyDescent="0.2">
      <c r="A80" s="146" t="s">
        <v>48</v>
      </c>
      <c r="B80" s="247">
        <f>IFERROR(Density!B80*(0.0104*B$3^3.24)/1000,"")</f>
        <v>0</v>
      </c>
      <c r="C80" s="154">
        <f>IFERROR(Density!C80*(0.0104*C$3^3.24)/1000,"")</f>
        <v>0</v>
      </c>
      <c r="D80" s="154">
        <f>IFERROR(Density!D80*(0.0104*D$3^3.24)/1000,"")</f>
        <v>0</v>
      </c>
      <c r="E80" s="154">
        <f>IFERROR(Density!E80*(0.0104*E$3^3.24)/1000,"")</f>
        <v>0</v>
      </c>
      <c r="F80" s="214">
        <f>IFERROR(Density!F80*(0.0104*F$3^3.24)/1000,"")</f>
        <v>0</v>
      </c>
      <c r="G80" s="154">
        <f>IFERROR(Density!G80*(0.0104*G$3^3.24)/1000,"")</f>
        <v>0</v>
      </c>
      <c r="H80" s="154">
        <f>IFERROR(Density!H80*(0.0104*H$3^3.24)/1000,"")</f>
        <v>0</v>
      </c>
      <c r="I80" s="154">
        <f>IFERROR(Density!I80*(0.0104*I$3^3.24)/1000,"")</f>
        <v>0</v>
      </c>
      <c r="J80" s="100">
        <f>IFERROR(Density!J80*(0.0104*J$3^3.24)/1000,"")</f>
        <v>0</v>
      </c>
      <c r="K80" s="114">
        <f>IFERROR(Density!K80*(0.0104*K$3^3.24)/1000,"")</f>
        <v>0</v>
      </c>
      <c r="L80" s="189">
        <f>SUM(B80:K80)/('Site Description'!$D$34/10000)</f>
        <v>0</v>
      </c>
    </row>
    <row r="81" spans="1:25" x14ac:dyDescent="0.2">
      <c r="A81" s="146" t="s">
        <v>32</v>
      </c>
      <c r="B81" s="247">
        <f>IFERROR(Density!B81*(0.0189*B$3^3.06)/1000,"")</f>
        <v>0</v>
      </c>
      <c r="C81" s="154">
        <f>IFERROR(Density!C81*(0.0189*C$3^3.06)/1000,"")</f>
        <v>0</v>
      </c>
      <c r="D81" s="154">
        <f>IFERROR(Density!D81*(0.0189*D$3^3.06)/1000,"")</f>
        <v>0</v>
      </c>
      <c r="E81" s="154">
        <f>IFERROR(Density!E81*(0.0189*E$3^3.06)/1000,"")</f>
        <v>0</v>
      </c>
      <c r="F81" s="216">
        <f>IFERROR(Density!F81*(0.0189*F$3^3.06)/1000,"")</f>
        <v>0</v>
      </c>
      <c r="G81" s="154">
        <f>IFERROR(Density!G81*(0.0189*G$3^3.06)/1000,"")</f>
        <v>0</v>
      </c>
      <c r="H81" s="154">
        <f>IFERROR(Density!H81*(0.0189*H$3^3.06)/1000,"")</f>
        <v>0</v>
      </c>
      <c r="I81" s="154">
        <f>IFERROR(Density!I81*(0.0189*I$3^3.06)/1000,"")</f>
        <v>0</v>
      </c>
      <c r="J81" s="154">
        <f>IFERROR(Density!J81*(0.0189*J$3^3.06)/1000,"")</f>
        <v>0</v>
      </c>
      <c r="K81" s="155">
        <f>IFERROR(Density!K81*(0.0189*K$3^3.06)/1000,"")</f>
        <v>0</v>
      </c>
      <c r="L81" s="189">
        <f>SUM(B81:K81)/('Site Description'!$D$34/10000)</f>
        <v>0</v>
      </c>
    </row>
    <row r="82" spans="1:25" x14ac:dyDescent="0.2">
      <c r="A82" s="146" t="s">
        <v>49</v>
      </c>
      <c r="B82" s="247">
        <f>IFERROR(Density!B82*(0.0157*B$3^3.0167)/1000,"")</f>
        <v>0</v>
      </c>
      <c r="C82" s="154">
        <f>IFERROR(Density!C82*(0.0157*C$3^3.0167)/1000,"")</f>
        <v>0.44351073946805381</v>
      </c>
      <c r="D82" s="154">
        <f>IFERROR(Density!D82*(0.0157*D$3^3.0167)/1000,"")</f>
        <v>0</v>
      </c>
      <c r="E82" s="154">
        <f>IFERROR(Density!E82*(0.0157*E$3^3.0167)/1000,"")</f>
        <v>0</v>
      </c>
      <c r="F82" s="216">
        <f>IFERROR(Density!F82*(0.0157*F$3^3.0167)/1000,"")</f>
        <v>0</v>
      </c>
      <c r="G82" s="154">
        <f>IFERROR(Density!G82*(0.0157*G$3^3.0167)/1000,"")</f>
        <v>5.5438842433506726E-2</v>
      </c>
      <c r="H82" s="154">
        <f>IFERROR(Density!H82*(0.0157*H$3^3.0167)/1000,"")</f>
        <v>0</v>
      </c>
      <c r="I82" s="154">
        <f>IFERROR(Density!I82*(0.0157*I$3^3.0167)/1000,"")</f>
        <v>0</v>
      </c>
      <c r="J82" s="154">
        <f>IFERROR(Density!J82*(0.0157*J$3^3.0167)/1000,"")</f>
        <v>0</v>
      </c>
      <c r="K82" s="155">
        <f>IFERROR(Density!K82*(0.0157*K$3^3.0167)/1000,"")</f>
        <v>0</v>
      </c>
      <c r="L82" s="189">
        <f>SUM(B82:K82)/('Site Description'!$D$34/10000)</f>
        <v>41.579131825130041</v>
      </c>
    </row>
    <row r="83" spans="1:25" x14ac:dyDescent="0.2">
      <c r="A83" s="146" t="s">
        <v>76</v>
      </c>
      <c r="B83" s="247">
        <f>IFERROR(Density!B83*(0.0162*B$3^3.09)/1000,"")</f>
        <v>0</v>
      </c>
      <c r="C83" s="154">
        <f>IFERROR(Density!C83*(0.0162*C$3^3.09)/1000,"")</f>
        <v>0</v>
      </c>
      <c r="D83" s="154">
        <f>IFERROR(Density!D83*(0.0162*D$3^3.09)/1000,"")</f>
        <v>0</v>
      </c>
      <c r="E83" s="154">
        <f>IFERROR(Density!E83*(0.0162*E$3^3.09)/1000,"")</f>
        <v>0</v>
      </c>
      <c r="F83" s="214">
        <f>IFERROR(Density!F83*(0.0162*F$3^3.09)/1000,"")</f>
        <v>0</v>
      </c>
      <c r="G83" s="154">
        <f>IFERROR(Density!G83*(0.0162*G$3^3.09)/1000,"")</f>
        <v>0</v>
      </c>
      <c r="H83" s="154">
        <f>IFERROR(Density!H83*(0.0162*H$3^3.09)/1000,"")</f>
        <v>0</v>
      </c>
      <c r="I83" s="154">
        <f>IFERROR(Density!I83*(0.0162*I$3^3.09)/1000,"")</f>
        <v>0</v>
      </c>
      <c r="J83" s="100">
        <f>IFERROR(Density!J83*(0.0162*J$3^3.09)/1000,"")</f>
        <v>0</v>
      </c>
      <c r="K83" s="114">
        <f>IFERROR(Density!K83*(0.0162*K$3^3.09)/1000,"")</f>
        <v>0</v>
      </c>
      <c r="L83" s="189">
        <f>SUM(B83:K83)/('Site Description'!$D$34/10000)</f>
        <v>0</v>
      </c>
      <c r="M83" s="174"/>
    </row>
    <row r="84" spans="1:25" x14ac:dyDescent="0.2">
      <c r="A84" s="146" t="s">
        <v>33</v>
      </c>
      <c r="B84" s="247">
        <f>IFERROR(Density!B84*(0.0241*((0.794*B$3))^3.1478)/1000,"")</f>
        <v>0</v>
      </c>
      <c r="C84" s="154">
        <f>IFERROR(Density!C84*(0.0241*((0.794*C$3))^3.1478)/1000,"")</f>
        <v>0</v>
      </c>
      <c r="D84" s="154">
        <f>IFERROR(Density!D84*(0.0241*((0.794*D$3))^3.1478)/1000,"")</f>
        <v>0</v>
      </c>
      <c r="E84" s="154">
        <f>IFERROR(Density!E84*(0.0241*E$3^3.1478)/1000,"")</f>
        <v>0</v>
      </c>
      <c r="F84" s="214">
        <f>IFERROR(Density!F84*(0.0241*F$3^3.1478)/1000,"")</f>
        <v>0</v>
      </c>
      <c r="G84" s="154">
        <f>IFERROR(Density!G84*(0.0241*((0.794*G$3))^3.1478)/1000,"")</f>
        <v>0</v>
      </c>
      <c r="H84" s="154">
        <f>IFERROR(Density!H84*(0.0241*((0.794*H$3))^3.1478)/1000,"")</f>
        <v>0</v>
      </c>
      <c r="I84" s="154">
        <f>IFERROR(Density!I84*(0.0241*((0.794*I$3))^3.1478)/1000,"")</f>
        <v>0</v>
      </c>
      <c r="J84" s="100">
        <f>IFERROR(Density!J84*(0.0241*((0.794*J$3))^3.1478)/1000,"")</f>
        <v>0</v>
      </c>
      <c r="K84" s="114">
        <f>IFERROR(Density!K84*(0.0241*((0.794*K$3))^3.1478)/1000,"")</f>
        <v>0</v>
      </c>
      <c r="L84" s="189">
        <f>SUM(B84:K84)/('Site Description'!$D$34/10000)</f>
        <v>0</v>
      </c>
    </row>
    <row r="85" spans="1:25" x14ac:dyDescent="0.2">
      <c r="A85" s="146" t="s">
        <v>111</v>
      </c>
      <c r="B85" s="247">
        <f>IFERROR(Density!B85*(0.0079*B$3^3.11)/1000,"")</f>
        <v>0</v>
      </c>
      <c r="C85" s="154">
        <f>IFERROR(Density!C85*(0.0079*C$3^3.11)/1000,"")</f>
        <v>0</v>
      </c>
      <c r="D85" s="154">
        <f>IFERROR(Density!D85*(0.0079*D$3^3.11)/1000,"")</f>
        <v>0</v>
      </c>
      <c r="E85" s="154">
        <f>IFERROR(Density!E85*(0.0079*E$3^3.11)/1000,"")</f>
        <v>0</v>
      </c>
      <c r="F85" s="216">
        <f>IFERROR(Density!F85*(0.0079*F$3^3.11)/1000,"")</f>
        <v>0</v>
      </c>
      <c r="G85" s="154">
        <f>IFERROR(Density!G85*(0.0079*G$3^3.11)/1000,"")</f>
        <v>0</v>
      </c>
      <c r="H85" s="154">
        <f>IFERROR(Density!H85*(0.0079*H$3^3.11)/1000,"")</f>
        <v>0</v>
      </c>
      <c r="I85" s="154">
        <f>IFERROR(Density!I85*(0.0079*I$3^3.11)/1000,"")</f>
        <v>0</v>
      </c>
      <c r="J85" s="154">
        <f>IFERROR(Density!J85*(0.0079*J$3^3.11)/1000,"")</f>
        <v>0</v>
      </c>
      <c r="K85" s="155">
        <f>IFERROR(Density!K85*(0.0079*K$3^3.11)/1000,"")</f>
        <v>0</v>
      </c>
      <c r="L85" s="189">
        <f>SUM(B85:K85)/('Site Description'!$D$34/10000)</f>
        <v>0</v>
      </c>
      <c r="M85" s="169"/>
    </row>
    <row r="86" spans="1:25" x14ac:dyDescent="0.2">
      <c r="A86" s="146" t="s">
        <v>50</v>
      </c>
      <c r="B86" s="247">
        <f>IFERROR(Density!B86*(0.0229*B$3^2.9626)/1000,"")</f>
        <v>0</v>
      </c>
      <c r="C86" s="154">
        <f>IFERROR(Density!C86*(0.0229*C$3^2.9626)/1000,"")</f>
        <v>0</v>
      </c>
      <c r="D86" s="154">
        <f>IFERROR(Density!D86*(0.0229*D$3^2.9626)/1000,"")</f>
        <v>0</v>
      </c>
      <c r="E86" s="100">
        <f>IFERROR(Density!E86*(0.0229*E$3^2.9626)/1000,"")</f>
        <v>0</v>
      </c>
      <c r="F86" s="214">
        <f>IFERROR(Density!F86*(0.0229*F$3^2.9626)/1000,"")</f>
        <v>0</v>
      </c>
      <c r="G86" s="154">
        <f>IFERROR(Density!G86*(0.0229*G$3^2.9626)/1000,"")</f>
        <v>0</v>
      </c>
      <c r="H86" s="154">
        <f>IFERROR(Density!H86*(0.0229*H$3^2.9626)/1000,"")</f>
        <v>0</v>
      </c>
      <c r="I86" s="100">
        <f>IFERROR(Density!I86*(0.0229*I$3^2.9626)/1000,"")</f>
        <v>0</v>
      </c>
      <c r="J86" s="100">
        <f>IFERROR(Density!J86*(0.0229*J$3^2.9626)/1000,"")</f>
        <v>0</v>
      </c>
      <c r="K86" s="114">
        <f>IFERROR(Density!K86*(0.0229*K$3^2.9626)/1000,"")</f>
        <v>0</v>
      </c>
      <c r="L86" s="189">
        <f>SUM(B86:K86)/('Site Description'!$D$34/10000)</f>
        <v>0</v>
      </c>
      <c r="M86" s="174"/>
    </row>
    <row r="87" spans="1:25" x14ac:dyDescent="0.2">
      <c r="A87" s="146" t="s">
        <v>31</v>
      </c>
      <c r="B87" s="247">
        <f>IFERROR(Density!B87*(0.0114*B$3^3.18)/1000,"")</f>
        <v>0</v>
      </c>
      <c r="C87" s="154">
        <f>IFERROR(Density!C87*(0.0114*C$3^3.18)/1000,"")</f>
        <v>0</v>
      </c>
      <c r="D87" s="154">
        <f>IFERROR(Density!D87*(0.0114*D$3^3.18)/1000,"")</f>
        <v>0</v>
      </c>
      <c r="E87" s="154">
        <f>IFERROR(Density!E87*(0.0114*E$3^3.18)/1000,"")</f>
        <v>0</v>
      </c>
      <c r="F87" s="216">
        <f>IFERROR(Density!F87*(0.0114*F$3^3.18)/1000,"")</f>
        <v>0</v>
      </c>
      <c r="G87" s="154">
        <f>IFERROR(Density!G87*(0.0114*G$3^3.18)/1000,"")</f>
        <v>0</v>
      </c>
      <c r="H87" s="154">
        <f>IFERROR(Density!H87*(0.0114*H$3^3.18)/1000,"")</f>
        <v>0</v>
      </c>
      <c r="I87" s="154">
        <f>IFERROR(Density!I87*(0.0114*I$3^3.18)/1000,"")</f>
        <v>0</v>
      </c>
      <c r="J87" s="154">
        <f>IFERROR(Density!J87*(0.0114*J$3^3.18)/1000,"")</f>
        <v>0</v>
      </c>
      <c r="K87" s="155">
        <f>IFERROR(Density!K87*(0.0114*K$3^3.18)/1000,"")</f>
        <v>0</v>
      </c>
      <c r="L87" s="189">
        <f>SUM(B87:K87)/('Site Description'!$D$34/10000)</f>
        <v>0</v>
      </c>
      <c r="M87" s="174"/>
    </row>
    <row r="88" spans="1:25" x14ac:dyDescent="0.2">
      <c r="A88" s="146" t="s">
        <v>106</v>
      </c>
      <c r="B88" s="247">
        <f>IFERROR(Density!B88*(0.0145*B$3^3.04)/1000,"")</f>
        <v>0</v>
      </c>
      <c r="C88" s="154">
        <f>IFERROR(Density!C88*(0.0145*C$3^3.04)/1000,"")</f>
        <v>0</v>
      </c>
      <c r="D88" s="154">
        <f>IFERROR(Density!D88*(0.0145*D$3^3.04)/1000,"")</f>
        <v>0</v>
      </c>
      <c r="E88" s="154">
        <f>IFERROR(Density!E88*(0.0145*E$3^3.04)/1000,"")</f>
        <v>0</v>
      </c>
      <c r="F88" s="214">
        <f>IFERROR(Density!F88*(0.0145*F$3^3.04)/1000,"")</f>
        <v>0</v>
      </c>
      <c r="G88" s="154">
        <f>IFERROR(Density!G88*(0.0145*G$3^3.04)/1000,"")</f>
        <v>0</v>
      </c>
      <c r="H88" s="154">
        <f>IFERROR(Density!H88*(0.0145*H$3^3.04)/1000,"")</f>
        <v>0</v>
      </c>
      <c r="I88" s="154">
        <f>IFERROR(Density!I88*(0.0145*I$3^3.04)/1000,"")</f>
        <v>0</v>
      </c>
      <c r="J88" s="100">
        <f>IFERROR(Density!J88*(0.0145*J$3^3.04)/1000,"")</f>
        <v>0</v>
      </c>
      <c r="K88" s="114">
        <f>IFERROR(Density!K88*(0.0145*K$3^3.04)/1000,"")</f>
        <v>0</v>
      </c>
      <c r="L88" s="189">
        <f>SUM(B88:K88)/('Site Description'!$D$34/10000)</f>
        <v>0</v>
      </c>
    </row>
    <row r="89" spans="1:25" x14ac:dyDescent="0.2">
      <c r="A89" s="146" t="s">
        <v>51</v>
      </c>
      <c r="B89" s="247">
        <f>IFERROR(Density!B89*(0.0278*B$3^2.857)/1000,"")</f>
        <v>0</v>
      </c>
      <c r="C89" s="154">
        <f>IFERROR(Density!C89*(0.0278*C$3^2.857)/1000,"")</f>
        <v>0</v>
      </c>
      <c r="D89" s="154">
        <f>IFERROR(Density!D89*(0.0278*D$3^2.857)/1000,"")</f>
        <v>0</v>
      </c>
      <c r="E89" s="154">
        <f>IFERROR(Density!E89*(0.0278*E$3^2.857)/1000,"")</f>
        <v>0</v>
      </c>
      <c r="F89" s="214">
        <f>IFERROR(Density!F89*(0.0278*F$3^2.857)/1000,"")</f>
        <v>0</v>
      </c>
      <c r="G89" s="154">
        <f>IFERROR(Density!G89*(0.0278*G$3^2.857)/1000,"")</f>
        <v>0</v>
      </c>
      <c r="H89" s="154">
        <f>IFERROR(Density!H89*(0.0278*H$3^2.857)/1000,"")</f>
        <v>0</v>
      </c>
      <c r="I89" s="154">
        <f>IFERROR(Density!I89*(0.0278*I$3^2.857)/1000,"")</f>
        <v>0</v>
      </c>
      <c r="J89" s="100">
        <f>IFERROR(Density!J89*(0.0278*J$3^2.857)/1000,"")</f>
        <v>0</v>
      </c>
      <c r="K89" s="114">
        <f>IFERROR(Density!K89*(0.0278*K$3^2.857)/1000,"")</f>
        <v>0</v>
      </c>
      <c r="L89" s="189">
        <f>SUM(B89:K89)/('Site Description'!$D$34/10000)</f>
        <v>0</v>
      </c>
    </row>
    <row r="90" spans="1:25" x14ac:dyDescent="0.2">
      <c r="A90" s="146" t="s">
        <v>52</v>
      </c>
      <c r="B90" s="247">
        <f>IFERROR(Density!B90*(0.0229*((0.877*B$3)^3.106))/1000,"")</f>
        <v>0</v>
      </c>
      <c r="C90" s="154">
        <f>IFERROR(Density!C90*(0.0229*((0.877*C$3)^3.106))/1000,"")</f>
        <v>0</v>
      </c>
      <c r="D90" s="154">
        <f>IFERROR(Density!D90*(0.0229*((0.877*D$3)^3.106))/1000,"")</f>
        <v>0</v>
      </c>
      <c r="E90" s="154">
        <f>IFERROR(Density!E90*(0.0229*((0.877*E$3)^3.106))/1000,"")</f>
        <v>0</v>
      </c>
      <c r="F90" s="214">
        <f>IFERROR(Density!F90*(0.0229*((0.877*F$3)^3.106))/1000,"")</f>
        <v>0</v>
      </c>
      <c r="G90" s="154">
        <f>IFERROR(Density!G90*(0.0229*((0.877*G$3)^3.106))/1000,"")</f>
        <v>0</v>
      </c>
      <c r="H90" s="154">
        <f>IFERROR(Density!H90*(0.0229*((0.877*H$3)^3.106))/1000,"")</f>
        <v>0</v>
      </c>
      <c r="I90" s="154">
        <f>IFERROR(Density!I90*(0.0229*((0.877*I$3)^3.106))/1000,"")</f>
        <v>0</v>
      </c>
      <c r="J90" s="100">
        <f>IFERROR(Density!J90*(0.0229*((0.877*J$3)^3.106))/1000,"")</f>
        <v>0</v>
      </c>
      <c r="K90" s="114">
        <f>IFERROR(Density!K90*(0.0229*((0.877*K$3)^3.106))/1000,"")</f>
        <v>0</v>
      </c>
      <c r="L90" s="189">
        <f>SUM(B90:K90)/('Site Description'!$D$34/10000)</f>
        <v>0</v>
      </c>
      <c r="N90" s="209"/>
      <c r="O90" s="174"/>
      <c r="P90" s="174"/>
      <c r="Q90" s="174"/>
      <c r="R90" s="174"/>
      <c r="S90" s="174"/>
      <c r="T90" s="174"/>
      <c r="U90" s="174"/>
      <c r="V90" s="174"/>
      <c r="W90" s="174"/>
      <c r="X90" s="174"/>
      <c r="Y90" s="174"/>
    </row>
    <row r="91" spans="1:25" ht="16" thickBot="1" x14ac:dyDescent="0.25">
      <c r="A91" s="146" t="s">
        <v>53</v>
      </c>
      <c r="B91" s="257">
        <f>IFERROR(Density!B91*(0.0145*B$3^3.04)/1000,"")</f>
        <v>0</v>
      </c>
      <c r="C91" s="160">
        <f>IFERROR(Density!C91*(0.0145*C$3^3.04)/1000,"")</f>
        <v>0</v>
      </c>
      <c r="D91" s="160">
        <f>IFERROR(Density!D91*(0.0145*D$3^3.04)/1000,"")</f>
        <v>0</v>
      </c>
      <c r="E91" s="115">
        <f>IFERROR(Density!E91*(0.0145*E$3^3.04)/1000,"")</f>
        <v>0</v>
      </c>
      <c r="F91" s="215">
        <f>IFERROR(Density!F91*(0.0145*F$3^3.04)/1000,"")</f>
        <v>0</v>
      </c>
      <c r="G91" s="160">
        <f>IFERROR(Density!G91*(0.0145*G$3^3.04)/1000,"")</f>
        <v>0</v>
      </c>
      <c r="H91" s="160">
        <f>IFERROR(Density!H91*(0.0145*H$3^3.04)/1000,"")</f>
        <v>0</v>
      </c>
      <c r="I91" s="115">
        <f>IFERROR(Density!I91*(0.0145*I$3^3.04)/1000,"")</f>
        <v>0</v>
      </c>
      <c r="J91" s="115">
        <f>IFERROR(Density!J91*(0.0145*J$3^3.04)/1000,"")</f>
        <v>0</v>
      </c>
      <c r="K91" s="116">
        <f>IFERROR(Density!K91*(0.0145*K$3^3.04)/1000,"")</f>
        <v>0</v>
      </c>
      <c r="L91" s="189">
        <f>SUM(B91:K91)/('Site Description'!$D$34/10000)</f>
        <v>0</v>
      </c>
    </row>
    <row r="92" spans="1:25" ht="16" thickBot="1" x14ac:dyDescent="0.25">
      <c r="A92" s="199" t="s">
        <v>126</v>
      </c>
      <c r="B92" s="200">
        <f>IFERROR(SUM(B66:B91)/('Site Description'!$D$34/10000),"")</f>
        <v>0</v>
      </c>
      <c r="C92" s="201">
        <f>IFERROR(SUM(C66:C91)/('Site Description'!$D$34/10000),"")</f>
        <v>36.959228289004486</v>
      </c>
      <c r="D92" s="200">
        <f>IFERROR(SUM(D66:D91)/('Site Description'!$D$34/10000),"")</f>
        <v>0</v>
      </c>
      <c r="E92" s="200">
        <f>IFERROR(SUM(E66:E91)/('Site Description'!$D$34/10000),"")</f>
        <v>0</v>
      </c>
      <c r="F92" s="202">
        <f>IFERROR(SUM(F66:F91)/('Site Description'!$D$34/10000),"")</f>
        <v>0</v>
      </c>
      <c r="G92" s="200">
        <f>IFERROR(SUM(G66:G91)/('Site Description'!$D$34/10000),"")</f>
        <v>4.6199035361255607</v>
      </c>
      <c r="H92" s="200">
        <f>IFERROR(SUM(H66:H91)/('Site Description'!$D$34/10000),"")</f>
        <v>0</v>
      </c>
      <c r="I92" s="200">
        <f>IFERROR(SUM(I66:I91)/('Site Description'!$D$34/10000),"")</f>
        <v>0</v>
      </c>
      <c r="J92" s="200">
        <f>IFERROR(SUM(J66:J91)/('Site Description'!$D$34/10000),"")</f>
        <v>0</v>
      </c>
      <c r="K92" s="203">
        <f>IFERROR(SUM(K66:K91)/('Site Description'!$D$34/10000),"")</f>
        <v>0</v>
      </c>
      <c r="L92" s="204">
        <f>IF(SUM(B92:K92)&gt;0,SUM(B92:K92),"")</f>
        <v>41.579131825130048</v>
      </c>
      <c r="N92" s="208"/>
      <c r="O92" s="169"/>
      <c r="P92" s="169"/>
      <c r="Q92" s="169"/>
      <c r="R92" s="169"/>
      <c r="S92" s="169"/>
      <c r="T92" s="169"/>
      <c r="U92" s="169"/>
      <c r="V92" s="169"/>
      <c r="W92" s="169"/>
      <c r="X92" s="169"/>
      <c r="Y92" s="169"/>
    </row>
    <row r="93" spans="1:25" ht="16" thickBot="1" x14ac:dyDescent="0.25">
      <c r="N93" s="209"/>
      <c r="O93" s="174"/>
      <c r="P93" s="174"/>
      <c r="Q93" s="174"/>
      <c r="R93" s="174"/>
      <c r="S93" s="174"/>
      <c r="T93" s="174"/>
      <c r="U93" s="174"/>
      <c r="V93" s="174"/>
      <c r="W93" s="174"/>
      <c r="X93" s="174"/>
      <c r="Y93" s="174"/>
    </row>
    <row r="94" spans="1:25" ht="16" thickBot="1" x14ac:dyDescent="0.25">
      <c r="A94" s="448" t="s">
        <v>58</v>
      </c>
      <c r="B94" s="449"/>
      <c r="C94" s="450"/>
      <c r="D94" s="450"/>
      <c r="E94" s="450"/>
      <c r="F94" s="450"/>
      <c r="G94" s="450"/>
      <c r="H94" s="450"/>
      <c r="I94" s="450"/>
      <c r="J94" s="450"/>
      <c r="K94" s="451"/>
      <c r="L94" s="169"/>
      <c r="N94" s="209"/>
      <c r="O94" s="174"/>
      <c r="P94" s="174"/>
      <c r="Q94" s="174"/>
      <c r="R94" s="174"/>
      <c r="S94" s="174"/>
      <c r="T94" s="174"/>
      <c r="U94" s="174"/>
      <c r="V94" s="174"/>
      <c r="W94" s="174"/>
      <c r="X94" s="174"/>
      <c r="Y94" s="174"/>
    </row>
    <row r="95" spans="1:25" x14ac:dyDescent="0.2">
      <c r="A95" s="171"/>
      <c r="B95" s="172" t="s">
        <v>107</v>
      </c>
      <c r="C95" s="464" t="s">
        <v>23</v>
      </c>
      <c r="D95" s="465"/>
      <c r="E95" s="465"/>
      <c r="F95" s="466"/>
      <c r="G95" s="458" t="s">
        <v>24</v>
      </c>
      <c r="H95" s="459"/>
      <c r="I95" s="459"/>
      <c r="J95" s="459"/>
      <c r="K95" s="460"/>
      <c r="L95" s="173" t="s">
        <v>109</v>
      </c>
    </row>
    <row r="96" spans="1:25" x14ac:dyDescent="0.2">
      <c r="A96" s="177" t="s">
        <v>54</v>
      </c>
      <c r="B96" s="172">
        <v>7.5</v>
      </c>
      <c r="C96" s="172">
        <v>15</v>
      </c>
      <c r="D96" s="172">
        <v>25</v>
      </c>
      <c r="E96" s="172">
        <v>35</v>
      </c>
      <c r="F96" s="172">
        <v>45</v>
      </c>
      <c r="G96" s="172">
        <v>15</v>
      </c>
      <c r="H96" s="172">
        <v>25</v>
      </c>
      <c r="I96" s="172">
        <v>35</v>
      </c>
      <c r="J96" s="172">
        <v>45</v>
      </c>
      <c r="K96" s="178">
        <v>55</v>
      </c>
      <c r="L96" s="179" t="s">
        <v>125</v>
      </c>
    </row>
    <row r="97" spans="1:13" x14ac:dyDescent="0.2">
      <c r="A97" s="184" t="s">
        <v>42</v>
      </c>
      <c r="B97" s="243">
        <f>IFERROR(Density!B97*(0.0091*B$3^3.28)/1000,"")</f>
        <v>0</v>
      </c>
      <c r="C97" s="244">
        <f>IFERROR(Density!C97*(0.0091*C$3^3.28)/1000,"")</f>
        <v>0</v>
      </c>
      <c r="D97" s="244">
        <f>IFERROR(Density!D97*(0.0091*D$3^3.28)/1000,"")</f>
        <v>0</v>
      </c>
      <c r="E97" s="244">
        <f>IFERROR(Density!E97*(0.0091*E$3^3.28)/1000,"")</f>
        <v>0</v>
      </c>
      <c r="F97" s="245">
        <f>IFERROR(Density!F97*(0.0091*F$3^3.28)/1000,"")</f>
        <v>0</v>
      </c>
      <c r="G97" s="244">
        <f>IFERROR(Density!G97*(0.0091*G$3^3.28)/1000,"")</f>
        <v>0</v>
      </c>
      <c r="H97" s="244">
        <f>IFERROR(Density!H97*(0.0091*H$3^3.28)/1000,"")</f>
        <v>0</v>
      </c>
      <c r="I97" s="244">
        <f>IFERROR(Density!I97*(0.0091*I$3^3.28)/1000,"")</f>
        <v>0</v>
      </c>
      <c r="J97" s="244">
        <f>IFERROR(Density!J97*(0.0091*J$3^3.28)/1000,"")</f>
        <v>0</v>
      </c>
      <c r="K97" s="246">
        <f>IFERROR(Density!K97*(0.0091*K$3^3.28)/1000,"")</f>
        <v>0</v>
      </c>
      <c r="L97" s="189">
        <f>SUM(B97:K97)/('Site Description'!$E$34/10000)</f>
        <v>0</v>
      </c>
    </row>
    <row r="98" spans="1:13" x14ac:dyDescent="0.2">
      <c r="A98" s="184" t="s">
        <v>105</v>
      </c>
      <c r="B98" s="247">
        <f>IFERROR(Density!B98*(0.0177*B96^2.9611)/1000,"")</f>
        <v>0</v>
      </c>
      <c r="C98" s="244">
        <f>IFERROR(Density!C98*(0.0177*C96^2.9611)/1000,"")</f>
        <v>0</v>
      </c>
      <c r="D98" s="244">
        <f>IFERROR(Density!D98*(0.0177*D96^2.9611)/1000,"")</f>
        <v>0</v>
      </c>
      <c r="E98" s="244">
        <f>IFERROR(Density!E98*(0.0177*E96^2.9611)/1000,"")</f>
        <v>0</v>
      </c>
      <c r="F98" s="248">
        <f>IFERROR(Density!F98*(0.0177*F96^2.9611)/1000,"")</f>
        <v>0</v>
      </c>
      <c r="G98" s="244">
        <f>IFERROR(Density!G98*(0.0177*G96^2.9611)/1000,"")</f>
        <v>0</v>
      </c>
      <c r="H98" s="244">
        <f>IFERROR(Density!H98*(0.0177*H96^2.9611)/1000,"")</f>
        <v>0</v>
      </c>
      <c r="I98" s="244">
        <f>IFERROR(Density!I98*(0.0177*I96^2.9611)/1000,"")</f>
        <v>0</v>
      </c>
      <c r="J98" s="249">
        <f>IFERROR(Density!J98*(0.0177*J96^2.9611)/1000,"")</f>
        <v>0</v>
      </c>
      <c r="K98" s="250">
        <f>IFERROR(Density!K98*(0.0177*K96^2.9611)/1000,"")</f>
        <v>0</v>
      </c>
      <c r="L98" s="189">
        <f>SUM(B98:K98)/('Site Description'!$E$34/10000)</f>
        <v>0</v>
      </c>
    </row>
    <row r="99" spans="1:13" x14ac:dyDescent="0.2">
      <c r="A99" s="184" t="s">
        <v>43</v>
      </c>
      <c r="B99" s="247">
        <f>IFERROR(Density!B99*(0.0161*B$3^3.05)/1000,"")</f>
        <v>0</v>
      </c>
      <c r="C99" s="244">
        <f>IFERROR(Density!C99*(0.0161*C$3^3.05)/1000,"")</f>
        <v>0</v>
      </c>
      <c r="D99" s="244">
        <f>IFERROR(Density!D99*(0.0161*D$3^3.05)/1000,"")</f>
        <v>0</v>
      </c>
      <c r="E99" s="244">
        <f>IFERROR(Density!E99*(0.0161*E$3^3.05)/1000,"")</f>
        <v>0</v>
      </c>
      <c r="F99" s="245">
        <f>IFERROR(Density!F99*(0.0161*F$3^3.05)/1000,"")</f>
        <v>0</v>
      </c>
      <c r="G99" s="244">
        <f>IFERROR(Density!G99*(0.0161*G$3^3.05)/1000,"")</f>
        <v>0</v>
      </c>
      <c r="H99" s="244">
        <f>IFERROR(Density!H99*(0.0161*H$3^3.05)/1000,"")</f>
        <v>0</v>
      </c>
      <c r="I99" s="244">
        <f>IFERROR(Density!I99*(0.0161*I$3^3.05)/1000,"")</f>
        <v>0</v>
      </c>
      <c r="J99" s="244">
        <f>IFERROR(Density!J99*(0.0161*J$3^3.05)/1000,"")</f>
        <v>0</v>
      </c>
      <c r="K99" s="246">
        <f>IFERROR(Density!K99*(0.0161*K$3^3.05)/1000,"")</f>
        <v>0</v>
      </c>
      <c r="L99" s="189">
        <f>SUM(B99:K99)/('Site Description'!$E$34/10000)</f>
        <v>0</v>
      </c>
    </row>
    <row r="100" spans="1:13" x14ac:dyDescent="0.2">
      <c r="A100" s="194" t="s">
        <v>104</v>
      </c>
      <c r="B100" s="247">
        <f>IFERROR(Density!B100*(0.0276*B$3^2.92)/1000,"")</f>
        <v>0</v>
      </c>
      <c r="C100" s="244">
        <f>IFERROR(Density!C100*(0.0276*C$3^2.92)/1000,"")</f>
        <v>0</v>
      </c>
      <c r="D100" s="244">
        <f>IFERROR(Density!D100*(0.0276*D$3^2.92)/1000,"")</f>
        <v>0</v>
      </c>
      <c r="E100" s="244">
        <f>IFERROR(Density!E100*(0.0276*E$3^2.92)/1000,"")</f>
        <v>0</v>
      </c>
      <c r="F100" s="244">
        <f>IFERROR(Density!F100*(0.0276*F$3^2.92)/1000,"")</f>
        <v>0</v>
      </c>
      <c r="G100" s="251">
        <f>IFERROR(Density!G100*(0.0276*G$3^2.92)/1000,"")</f>
        <v>0</v>
      </c>
      <c r="H100" s="244">
        <f>IFERROR(Density!H100*(0.0276*H$3^2.92)/1000,"")</f>
        <v>0</v>
      </c>
      <c r="I100" s="244">
        <f>IFERROR(Density!I100*(0.0276*I$3^2.92)/1000,"")</f>
        <v>0</v>
      </c>
      <c r="J100" s="244">
        <f>IFERROR(Density!J100*(0.0276*J$3^2.92)/1000,"")</f>
        <v>0</v>
      </c>
      <c r="K100" s="246">
        <f>IFERROR(Density!K100*(0.0276*K$3^2.92)/1000,"")</f>
        <v>0</v>
      </c>
      <c r="L100" s="189">
        <f>SUM(B100:K100)/('Site Description'!$E$34/10000)</f>
        <v>0</v>
      </c>
    </row>
    <row r="101" spans="1:13" x14ac:dyDescent="0.2">
      <c r="A101" s="195"/>
      <c r="B101" s="252"/>
      <c r="C101" s="253"/>
      <c r="D101" s="253"/>
      <c r="E101" s="253"/>
      <c r="F101" s="254"/>
      <c r="G101" s="253"/>
      <c r="H101" s="253"/>
      <c r="I101" s="253"/>
      <c r="J101" s="253"/>
      <c r="K101" s="255"/>
      <c r="L101" s="189"/>
    </row>
    <row r="102" spans="1:13" x14ac:dyDescent="0.2">
      <c r="A102" s="196" t="s">
        <v>100</v>
      </c>
      <c r="B102" s="247">
        <f>IFERROR(Density!B102*(0.0141*B$3^3.04)/1000,"")</f>
        <v>0</v>
      </c>
      <c r="C102" s="244">
        <f>IFERROR(Density!C102*(0.0141*C$3^3.04)/1000,"")</f>
        <v>0</v>
      </c>
      <c r="D102" s="244">
        <f>IFERROR(Density!D102*(0.0141*D$3^3.04)/1000,"")</f>
        <v>0</v>
      </c>
      <c r="E102" s="244">
        <f>IFERROR(Density!E102*(0.0141*E$3^3.04)/1000,"")</f>
        <v>0</v>
      </c>
      <c r="F102" s="248">
        <f>IFERROR(Density!F102*(0.0141*F$3^3.04)/1000,"")</f>
        <v>0</v>
      </c>
      <c r="G102" s="154">
        <f>IFERROR(Density!G102*(0.0141*G$3^3.04)/1000,"")</f>
        <v>0</v>
      </c>
      <c r="H102" s="154">
        <f>IFERROR(Density!H102*(0.0141*H$3^3.04)/1000,"")</f>
        <v>0</v>
      </c>
      <c r="I102" s="154">
        <f>IFERROR(Density!I102*(0.0141*I$3^3.04)/1000,"")</f>
        <v>0</v>
      </c>
      <c r="J102" s="100">
        <f>IFERROR(Density!J102*(0.0141*J$3^3.04)/1000,"")</f>
        <v>0</v>
      </c>
      <c r="K102" s="114">
        <f>IFERROR(Density!K102*(0.0141*K$3^3.04)/1000,"")</f>
        <v>0</v>
      </c>
      <c r="L102" s="189">
        <f>SUM(B102:K102)/('Site Description'!$E$34/10000)</f>
        <v>0</v>
      </c>
    </row>
    <row r="103" spans="1:13" x14ac:dyDescent="0.2">
      <c r="A103" s="197" t="s">
        <v>44</v>
      </c>
      <c r="B103" s="247">
        <f>IFERROR(Density!B103*(0.0141*B$3^3.04)/1000,"")</f>
        <v>0</v>
      </c>
      <c r="C103" s="244">
        <f>IFERROR(Density!C103*(0.0141*C$3^3.04)/1000,"")</f>
        <v>0</v>
      </c>
      <c r="D103" s="244">
        <f>IFERROR(Density!D103*(0.0141*D$3^3.04)/1000,"")</f>
        <v>0</v>
      </c>
      <c r="E103" s="244">
        <f>IFERROR(Density!E103*(0.0141*E$3^3.04)/1000,"")</f>
        <v>0</v>
      </c>
      <c r="F103" s="248">
        <f>IFERROR(Density!F103*(0.0141*F$3^3.04)/1000,"")</f>
        <v>0</v>
      </c>
      <c r="G103" s="154">
        <f>IFERROR(Density!G103*(0.0141*G$3^3.04)/1000,"")</f>
        <v>0</v>
      </c>
      <c r="H103" s="154">
        <f>IFERROR(Density!H103*(0.0141*H$3^3.04)/1000,"")</f>
        <v>0</v>
      </c>
      <c r="I103" s="154">
        <f>IFERROR(Density!I103*(0.0141*I$3^3.04)/1000,"")</f>
        <v>0</v>
      </c>
      <c r="J103" s="100">
        <f>IFERROR(Density!J103*(0.0141*J$3^3.04)/1000,"")</f>
        <v>0</v>
      </c>
      <c r="K103" s="114">
        <f>IFERROR(Density!K103*(0.0141*K$3^3.04)/1000,"")</f>
        <v>0</v>
      </c>
      <c r="L103" s="189">
        <f>SUM(B103:K103)/('Site Description'!$E$34/10000)</f>
        <v>0</v>
      </c>
    </row>
    <row r="104" spans="1:13" x14ac:dyDescent="0.2">
      <c r="A104" s="197" t="s">
        <v>28</v>
      </c>
      <c r="B104" s="247">
        <f>IFERROR(Density!B104*(0.0201*B$3^3.0595)/1000,"")</f>
        <v>0</v>
      </c>
      <c r="C104" s="244">
        <f>IFERROR(Density!C104*(0.0201*C$3^3.0595)/1000,"")</f>
        <v>0</v>
      </c>
      <c r="D104" s="244">
        <f>IFERROR(Density!D104*(0.0201*D$3^3.0595)/1000,"")</f>
        <v>0</v>
      </c>
      <c r="E104" s="244">
        <f>IFERROR(Density!E104*(0.0201*E$3^3.0595)/1000,"")</f>
        <v>0</v>
      </c>
      <c r="F104" s="248">
        <f>IFERROR(Density!F104*(0.0201*F$3^3.0595)/1000,"")</f>
        <v>0</v>
      </c>
      <c r="G104" s="154">
        <f>IFERROR(Density!G104*(0.0201*G$3^3.0595)/1000,"")</f>
        <v>7.969797090837695E-2</v>
      </c>
      <c r="H104" s="154">
        <f>IFERROR(Density!H104*(0.0201*H$3^3.0595)/1000,"")</f>
        <v>0</v>
      </c>
      <c r="I104" s="154">
        <f>IFERROR(Density!I104*(0.0201*I$3^3.0595)/1000,"")</f>
        <v>0</v>
      </c>
      <c r="J104" s="100">
        <f>IFERROR(Density!J104*(0.0201*J$3^3.0595)/1000,"")</f>
        <v>0</v>
      </c>
      <c r="K104" s="114">
        <f>IFERROR(Density!K104*(0.0201*K$3^3.0595)/1000,"")</f>
        <v>0</v>
      </c>
      <c r="L104" s="189">
        <f>SUM(B104:K104)/('Site Description'!$E$34/10000)</f>
        <v>6.6414975756980787</v>
      </c>
    </row>
    <row r="105" spans="1:13" x14ac:dyDescent="0.2">
      <c r="A105" s="197" t="s">
        <v>29</v>
      </c>
      <c r="B105" s="247">
        <f>IFERROR(Density!B105*(0.0217*B$3^3.0127)/1000,"")</f>
        <v>0</v>
      </c>
      <c r="C105" s="244">
        <f>IFERROR(Density!C105*(0.0217*C$3^3.0127)/1000,"")</f>
        <v>0</v>
      </c>
      <c r="D105" s="244">
        <f>IFERROR(Density!D105*(0.0217*D$3^3.0127)/1000,"")</f>
        <v>0</v>
      </c>
      <c r="E105" s="244">
        <f>IFERROR(Density!E105*(0.0217*E$3^3.0127)/1000,"")</f>
        <v>0</v>
      </c>
      <c r="F105" s="245">
        <f>IFERROR(Density!F105*(0.0217*F$3^3.0127)/1000,"")</f>
        <v>0</v>
      </c>
      <c r="G105" s="154">
        <f>IFERROR(Density!G105*(0.0217*G$3^3.0127)/1000,"")</f>
        <v>0</v>
      </c>
      <c r="H105" s="154">
        <f>IFERROR(Density!H105*(0.0217*H$3^3.0127)/1000,"")</f>
        <v>0</v>
      </c>
      <c r="I105" s="154">
        <f>IFERROR(Density!I105*(0.0217*I$3^3.0127)/1000,"")</f>
        <v>0</v>
      </c>
      <c r="J105" s="154">
        <f>IFERROR(Density!J105*(0.0217*J$3^3.0127)/1000,"")</f>
        <v>0</v>
      </c>
      <c r="K105" s="155">
        <f>IFERROR(Density!K105*(0.0217*K$3^3.0127)/1000,"")</f>
        <v>0</v>
      </c>
      <c r="L105" s="189">
        <f>SUM(B105:K105)/('Site Description'!$E$34/10000)</f>
        <v>0</v>
      </c>
    </row>
    <row r="106" spans="1:13" x14ac:dyDescent="0.2">
      <c r="A106" s="146" t="s">
        <v>26</v>
      </c>
      <c r="B106" s="247">
        <f>IFERROR(Density!B106*(0.0141*B$3^3.04)/1000,"")</f>
        <v>0</v>
      </c>
      <c r="C106" s="244">
        <f>IFERROR(Density!C106*(0.0141*C$3^3.04)/1000,"")</f>
        <v>0</v>
      </c>
      <c r="D106" s="244">
        <f>IFERROR(Density!D106*(0.0141*D$3^3.04)/1000,"")</f>
        <v>0</v>
      </c>
      <c r="E106" s="244">
        <f>IFERROR(Density!E106*(0.0141*E$3^3.04)/1000,"")</f>
        <v>0</v>
      </c>
      <c r="F106" s="248">
        <f>IFERROR(Density!F106*(0.0141*F$3^3.04)/1000,"")</f>
        <v>0</v>
      </c>
      <c r="G106" s="154">
        <f>IFERROR(Density!G106*(0.0141*G$3^3.04)/1000,"")</f>
        <v>0</v>
      </c>
      <c r="H106" s="154">
        <f>IFERROR(Density!H106*(0.0141*H$3^3.04)/1000,"")</f>
        <v>0</v>
      </c>
      <c r="I106" s="154">
        <f>IFERROR(Density!I106*(0.0141*I$3^3.04)/1000,"")</f>
        <v>0</v>
      </c>
      <c r="J106" s="100">
        <f>IFERROR(Density!J106*(0.0141*J$3^3.04)/1000,"")</f>
        <v>0</v>
      </c>
      <c r="K106" s="114">
        <f>IFERROR(Density!K106*(0.0141*K$3^3.04)/1000,"")</f>
        <v>0</v>
      </c>
      <c r="L106" s="189">
        <f>SUM(B106:K106)/('Site Description'!$E$34/10000)</f>
        <v>0</v>
      </c>
    </row>
    <row r="107" spans="1:13" x14ac:dyDescent="0.2">
      <c r="A107" s="198"/>
      <c r="B107" s="252"/>
      <c r="C107" s="253"/>
      <c r="D107" s="253"/>
      <c r="E107" s="253"/>
      <c r="F107" s="254"/>
      <c r="G107" s="61"/>
      <c r="H107" s="61"/>
      <c r="I107" s="61"/>
      <c r="J107" s="61"/>
      <c r="K107" s="256"/>
      <c r="L107" s="189"/>
    </row>
    <row r="108" spans="1:13" x14ac:dyDescent="0.2">
      <c r="A108" s="146" t="s">
        <v>45</v>
      </c>
      <c r="B108" s="247">
        <f>IFERROR(Density!B108*(0.0145*B$3^3.04)/1000,"")</f>
        <v>0</v>
      </c>
      <c r="C108" s="154">
        <f>IFERROR(Density!C108*(0.0145*C$3^3.04)/1000,"")</f>
        <v>0</v>
      </c>
      <c r="D108" s="154">
        <f>IFERROR(Density!D108*(0.0145*D$3^3.04)/1000,"")</f>
        <v>0</v>
      </c>
      <c r="E108" s="154">
        <f>IFERROR(Density!E108*(0.0145*E$3^3.04)/1000,"")</f>
        <v>0</v>
      </c>
      <c r="F108" s="216">
        <f>IFERROR(Density!F108*(0.0145*F$3^3.04)/1000,"")</f>
        <v>0</v>
      </c>
      <c r="G108" s="154">
        <f>IFERROR(Density!G108*(0.0145*G$3^3.04)/1000,"")</f>
        <v>0</v>
      </c>
      <c r="H108" s="154">
        <f>IFERROR(Density!H108*(0.0145*H$3^3.04)/1000,"")</f>
        <v>0</v>
      </c>
      <c r="I108" s="154">
        <f>IFERROR(Density!I108*(0.0145*I$3^3.04)/1000,"")</f>
        <v>0</v>
      </c>
      <c r="J108" s="154">
        <f>IFERROR(Density!J108*(0.0145*J$3^3.04)/1000,"")</f>
        <v>0</v>
      </c>
      <c r="K108" s="114">
        <f>IFERROR(Density!K108*(0.0145*K$3^3.04)/1000,"")</f>
        <v>0</v>
      </c>
      <c r="L108" s="189">
        <f>SUM(B108:K108)/('Site Description'!$E$34/10000)</f>
        <v>0</v>
      </c>
    </row>
    <row r="109" spans="1:13" x14ac:dyDescent="0.2">
      <c r="A109" s="146" t="s">
        <v>46</v>
      </c>
      <c r="B109" s="247">
        <f>IFERROR(Density!B109*(0.0145*B$3^3.04)/1000,"")</f>
        <v>0</v>
      </c>
      <c r="C109" s="154">
        <f>IFERROR(Density!C109*(0.0145*C$3^3.04)/1000,"")</f>
        <v>0</v>
      </c>
      <c r="D109" s="154">
        <f>IFERROR(Density!D109*(0.0145*D$3^3.04)/1000,"")</f>
        <v>0</v>
      </c>
      <c r="E109" s="154">
        <f>IFERROR(Density!E109*(0.0145*E$3^3.04)/1000,"")</f>
        <v>0</v>
      </c>
      <c r="F109" s="216">
        <f>IFERROR(Density!F109*(0.0145*F$3^3.04)/1000,"")</f>
        <v>0</v>
      </c>
      <c r="G109" s="154">
        <f>IFERROR(Density!G109*(0.0145*G$3^3.04)/1000,"")</f>
        <v>0</v>
      </c>
      <c r="H109" s="154">
        <f>IFERROR(Density!H109*(0.0145*H$3^3.04)/1000,"")</f>
        <v>0</v>
      </c>
      <c r="I109" s="154">
        <f>IFERROR(Density!I109*(0.0145*I$3^3.04)/1000,"")</f>
        <v>0</v>
      </c>
      <c r="J109" s="154">
        <f>IFERROR(Density!J109*(0.0145*J$3^3.04)/1000,"")</f>
        <v>0</v>
      </c>
      <c r="K109" s="155">
        <f>IFERROR(Density!K109*(0.0145*K$3^3.04)/1000,"")</f>
        <v>0</v>
      </c>
      <c r="L109" s="189">
        <f>SUM(B109:K109)/('Site Description'!$E$34/10000)</f>
        <v>0</v>
      </c>
    </row>
    <row r="110" spans="1:13" x14ac:dyDescent="0.2">
      <c r="A110" s="146" t="s">
        <v>47</v>
      </c>
      <c r="B110" s="247">
        <f>IFERROR(Density!B110*(0.0145*B$3^3.04)/1000,"")</f>
        <v>0</v>
      </c>
      <c r="C110" s="154">
        <f>IFERROR(Density!C110*(0.0145*C$3^3.04)/1000,"")</f>
        <v>0</v>
      </c>
      <c r="D110" s="154">
        <f>IFERROR(Density!D110*(0.0145*D$3^3.04)/1000,"")</f>
        <v>0</v>
      </c>
      <c r="E110" s="154">
        <f>IFERROR(Density!E110*(0.0145*E$3^3.04)/1000,"")</f>
        <v>0</v>
      </c>
      <c r="F110" s="214">
        <f>IFERROR(Density!F110*(0.0145*F$3^3.04)/1000,"")</f>
        <v>0</v>
      </c>
      <c r="G110" s="154">
        <f>IFERROR(Density!G110*(0.0145*G$3^3.04)/1000,"")</f>
        <v>0</v>
      </c>
      <c r="H110" s="154">
        <f>IFERROR(Density!H110*(0.0145*H$3^3.04)/1000,"")</f>
        <v>0</v>
      </c>
      <c r="I110" s="154">
        <f>IFERROR(Density!I110*(0.0145*I$3^3.04)/1000,"")</f>
        <v>0</v>
      </c>
      <c r="J110" s="100">
        <f>IFERROR(Density!J110*(0.0145*J$3^3.04)/1000,"")</f>
        <v>0</v>
      </c>
      <c r="K110" s="114">
        <f>IFERROR(Density!K110*(0.0145*K$3^3.04)/1000,"")</f>
        <v>0</v>
      </c>
      <c r="L110" s="189">
        <f>SUM(B110:K110)/('Site Description'!$E$34/10000)</f>
        <v>0</v>
      </c>
    </row>
    <row r="111" spans="1:13" x14ac:dyDescent="0.2">
      <c r="A111" s="146" t="s">
        <v>48</v>
      </c>
      <c r="B111" s="247">
        <f>IFERROR(Density!B111*(0.0104*B$3^3.24)/1000,"")</f>
        <v>0</v>
      </c>
      <c r="C111" s="154">
        <f>IFERROR(Density!C111*(0.0104*C$3^3.24)/1000,"")</f>
        <v>0</v>
      </c>
      <c r="D111" s="154">
        <f>IFERROR(Density!D111*(0.0104*D$3^3.24)/1000,"")</f>
        <v>0</v>
      </c>
      <c r="E111" s="154">
        <f>IFERROR(Density!E111*(0.0104*E$3^3.24)/1000,"")</f>
        <v>0</v>
      </c>
      <c r="F111" s="214">
        <f>IFERROR(Density!F111*(0.0104*F$3^3.24)/1000,"")</f>
        <v>0</v>
      </c>
      <c r="G111" s="154">
        <f>IFERROR(Density!G111*(0.0104*G$3^3.24)/1000,"")</f>
        <v>0</v>
      </c>
      <c r="H111" s="154">
        <f>IFERROR(Density!H111*(0.0104*H$3^3.24)/1000,"")</f>
        <v>0</v>
      </c>
      <c r="I111" s="154">
        <f>IFERROR(Density!I111*(0.0104*I$3^3.24)/1000,"")</f>
        <v>0</v>
      </c>
      <c r="J111" s="100">
        <f>IFERROR(Density!J111*(0.0104*J$3^3.24)/1000,"")</f>
        <v>0</v>
      </c>
      <c r="K111" s="114">
        <f>IFERROR(Density!K111*(0.0104*K$3^3.24)/1000,"")</f>
        <v>0</v>
      </c>
      <c r="L111" s="189">
        <f>SUM(B111:K111)/('Site Description'!$E$34/10000)</f>
        <v>0</v>
      </c>
      <c r="M111" s="174"/>
    </row>
    <row r="112" spans="1:13" x14ac:dyDescent="0.2">
      <c r="A112" s="146" t="s">
        <v>32</v>
      </c>
      <c r="B112" s="247">
        <f>IFERROR(Density!B112*(0.0189*B$3^3.06)/1000,"")</f>
        <v>0</v>
      </c>
      <c r="C112" s="154">
        <f>IFERROR(Density!C112*(0.0189*C$3^3.06)/1000,"")</f>
        <v>0</v>
      </c>
      <c r="D112" s="154">
        <f>IFERROR(Density!D112*(0.0189*D$3^3.06)/1000,"")</f>
        <v>0</v>
      </c>
      <c r="E112" s="154">
        <f>IFERROR(Density!E112*(0.0189*E$3^3.06)/1000,"")</f>
        <v>0</v>
      </c>
      <c r="F112" s="216">
        <f>IFERROR(Density!F112*(0.0189*F$3^3.06)/1000,"")</f>
        <v>0</v>
      </c>
      <c r="G112" s="154">
        <f>IFERROR(Density!G112*(0.0189*G$3^3.06)/1000,"")</f>
        <v>0</v>
      </c>
      <c r="H112" s="154">
        <f>IFERROR(Density!H112*(0.0189*H$3^3.06)/1000,"")</f>
        <v>0</v>
      </c>
      <c r="I112" s="154">
        <f>IFERROR(Density!I112*(0.0189*I$3^3.06)/1000,"")</f>
        <v>0</v>
      </c>
      <c r="J112" s="154">
        <f>IFERROR(Density!J112*(0.0189*J$3^3.06)/1000,"")</f>
        <v>0</v>
      </c>
      <c r="K112" s="155">
        <f>IFERROR(Density!K112*(0.0189*K$3^3.06)/1000,"")</f>
        <v>0</v>
      </c>
      <c r="L112" s="189">
        <f>SUM(B112:K112)/('Site Description'!$E$34/10000)</f>
        <v>0</v>
      </c>
    </row>
    <row r="113" spans="1:25" x14ac:dyDescent="0.2">
      <c r="A113" s="146" t="s">
        <v>49</v>
      </c>
      <c r="B113" s="247">
        <f>IFERROR(Density!B113*(0.0157*B$3^3.0167)/1000,"")</f>
        <v>0</v>
      </c>
      <c r="C113" s="154">
        <f>IFERROR(Density!C113*(0.0157*C$3^3.0167)/1000,"")</f>
        <v>0.33263305460104037</v>
      </c>
      <c r="D113" s="154">
        <f>IFERROR(Density!D113*(0.0157*D$3^3.0167)/1000,"")</f>
        <v>0</v>
      </c>
      <c r="E113" s="154">
        <f>IFERROR(Density!E113*(0.0157*E$3^3.0167)/1000,"")</f>
        <v>0</v>
      </c>
      <c r="F113" s="216">
        <f>IFERROR(Density!F113*(0.0157*F$3^3.0167)/1000,"")</f>
        <v>0</v>
      </c>
      <c r="G113" s="154">
        <f>IFERROR(Density!G113*(0.0157*G$3^3.0167)/1000,"")</f>
        <v>0</v>
      </c>
      <c r="H113" s="154">
        <f>IFERROR(Density!H113*(0.0157*H$3^3.0167)/1000,"")</f>
        <v>0</v>
      </c>
      <c r="I113" s="154">
        <f>IFERROR(Density!I113*(0.0157*I$3^3.0167)/1000,"")</f>
        <v>0</v>
      </c>
      <c r="J113" s="154">
        <f>IFERROR(Density!J113*(0.0157*J$3^3.0167)/1000,"")</f>
        <v>0</v>
      </c>
      <c r="K113" s="155">
        <f>IFERROR(Density!K113*(0.0157*K$3^3.0167)/1000,"")</f>
        <v>0</v>
      </c>
      <c r="L113" s="189">
        <f>SUM(B113:K113)/('Site Description'!$E$34/10000)</f>
        <v>27.719421216753364</v>
      </c>
      <c r="M113" s="169"/>
    </row>
    <row r="114" spans="1:25" x14ac:dyDescent="0.2">
      <c r="A114" s="146" t="s">
        <v>76</v>
      </c>
      <c r="B114" s="247">
        <f>IFERROR(Density!B114*(0.0162*B$3^3.09)/1000,"")</f>
        <v>0</v>
      </c>
      <c r="C114" s="154">
        <f>IFERROR(Density!C114*(0.0162*C$3^3.09)/1000,"")</f>
        <v>0</v>
      </c>
      <c r="D114" s="154">
        <f>IFERROR(Density!D114*(0.0162*D$3^3.09)/1000,"")</f>
        <v>0</v>
      </c>
      <c r="E114" s="154">
        <f>IFERROR(Density!E114*(0.0162*E$3^3.09)/1000,"")</f>
        <v>0</v>
      </c>
      <c r="F114" s="214">
        <f>IFERROR(Density!F114*(0.0162*F$3^3.09)/1000,"")</f>
        <v>0</v>
      </c>
      <c r="G114" s="154">
        <f>IFERROR(Density!G114*(0.0162*G$3^3.09)/1000,"")</f>
        <v>0</v>
      </c>
      <c r="H114" s="154">
        <f>IFERROR(Density!H114*(0.0162*H$3^3.09)/1000,"")</f>
        <v>0</v>
      </c>
      <c r="I114" s="154">
        <f>IFERROR(Density!I114*(0.0162*I$3^3.09)/1000,"")</f>
        <v>0</v>
      </c>
      <c r="J114" s="100">
        <f>IFERROR(Density!J114*(0.0162*J$3^3.09)/1000,"")</f>
        <v>0</v>
      </c>
      <c r="K114" s="114">
        <f>IFERROR(Density!K114*(0.0162*K$3^3.09)/1000,"")</f>
        <v>0</v>
      </c>
      <c r="L114" s="189">
        <f>SUM(B114:K114)/('Site Description'!$E$34/10000)</f>
        <v>0</v>
      </c>
      <c r="M114" s="174"/>
    </row>
    <row r="115" spans="1:25" x14ac:dyDescent="0.2">
      <c r="A115" s="146" t="s">
        <v>33</v>
      </c>
      <c r="B115" s="247">
        <f>IFERROR(Density!B115*(0.0241*((0.794*B$3))^3.1478)/1000,"")</f>
        <v>0</v>
      </c>
      <c r="C115" s="154">
        <f>IFERROR(Density!C115*(0.0241*((0.794*C$3))^3.1478)/1000,"")</f>
        <v>0</v>
      </c>
      <c r="D115" s="154">
        <f>IFERROR(Density!D115*(0.0241*((0.794*D$3))^3.1478)/1000,"")</f>
        <v>0</v>
      </c>
      <c r="E115" s="154">
        <f>IFERROR(Density!E115*(0.0241*E$3^3.1478)/1000,"")</f>
        <v>0</v>
      </c>
      <c r="F115" s="214">
        <f>IFERROR(Density!F115*(0.0241*F$3^3.1478)/1000,"")</f>
        <v>0</v>
      </c>
      <c r="G115" s="154">
        <f>IFERROR(Density!G115*(0.0241*((0.794*G$3))^3.1478)/1000,"")</f>
        <v>0</v>
      </c>
      <c r="H115" s="154">
        <f>IFERROR(Density!H115*(0.0241*((0.794*H$3))^3.1478)/1000,"")</f>
        <v>0</v>
      </c>
      <c r="I115" s="154">
        <f>IFERROR(Density!I115*(0.0241*((0.794*I$3))^3.1478)/1000,"")</f>
        <v>0</v>
      </c>
      <c r="J115" s="100">
        <f>IFERROR(Density!J115*(0.0241*((0.794*J$3))^3.1478)/1000,"")</f>
        <v>0</v>
      </c>
      <c r="K115" s="114">
        <f>IFERROR(Density!K115*(0.0241*((0.794*K$3))^3.1478)/1000,"")</f>
        <v>0</v>
      </c>
      <c r="L115" s="189">
        <f>SUM(B115:K115)/('Site Description'!$E$34/10000)</f>
        <v>0</v>
      </c>
      <c r="M115" s="174"/>
    </row>
    <row r="116" spans="1:25" x14ac:dyDescent="0.2">
      <c r="A116" s="146" t="s">
        <v>111</v>
      </c>
      <c r="B116" s="247">
        <f>IFERROR(Density!B116*(0.0079*B$3^3.11)/1000,"")</f>
        <v>0</v>
      </c>
      <c r="C116" s="154">
        <f>IFERROR(Density!C116*(0.0079*C$3^3.11)/1000,"")</f>
        <v>0</v>
      </c>
      <c r="D116" s="154">
        <f>IFERROR(Density!D116*(0.0079*D$3^3.11)/1000,"")</f>
        <v>0</v>
      </c>
      <c r="E116" s="154">
        <f>IFERROR(Density!E116*(0.0079*E$3^3.11)/1000,"")</f>
        <v>0</v>
      </c>
      <c r="F116" s="216">
        <f>IFERROR(Density!F116*(0.0079*F$3^3.11)/1000,"")</f>
        <v>0</v>
      </c>
      <c r="G116" s="154">
        <f>IFERROR(Density!G116*(0.0079*G$3^3.11)/1000,"")</f>
        <v>0</v>
      </c>
      <c r="H116" s="154">
        <f>IFERROR(Density!H116*(0.0079*H$3^3.11)/1000,"")</f>
        <v>0</v>
      </c>
      <c r="I116" s="154">
        <f>IFERROR(Density!I116*(0.0079*I$3^3.11)/1000,"")</f>
        <v>0</v>
      </c>
      <c r="J116" s="154">
        <f>IFERROR(Density!J116*(0.0079*J$3^3.11)/1000,"")</f>
        <v>0</v>
      </c>
      <c r="K116" s="155">
        <f>IFERROR(Density!K116*(0.0079*K$3^3.11)/1000,"")</f>
        <v>0</v>
      </c>
      <c r="L116" s="189">
        <f>SUM(B116:K116)/('Site Description'!$E$34/10000)</f>
        <v>0</v>
      </c>
    </row>
    <row r="117" spans="1:25" x14ac:dyDescent="0.2">
      <c r="A117" s="146" t="s">
        <v>50</v>
      </c>
      <c r="B117" s="247">
        <f>IFERROR(Density!B117*(0.0229*B$3^2.9626)/1000,"")</f>
        <v>0</v>
      </c>
      <c r="C117" s="154">
        <f>IFERROR(Density!C117*(0.0229*C$3^2.9626)/1000,"")</f>
        <v>0</v>
      </c>
      <c r="D117" s="154">
        <f>IFERROR(Density!D117*(0.0229*D$3^2.9626)/1000,"")</f>
        <v>0</v>
      </c>
      <c r="E117" s="100">
        <f>IFERROR(Density!E117*(0.0229*E$3^2.9626)/1000,"")</f>
        <v>0</v>
      </c>
      <c r="F117" s="214">
        <f>IFERROR(Density!F117*(0.0229*F$3^2.9626)/1000,"")</f>
        <v>0</v>
      </c>
      <c r="G117" s="154">
        <f>IFERROR(Density!G117*(0.0229*G$3^2.9626)/1000,"")</f>
        <v>0</v>
      </c>
      <c r="H117" s="154">
        <f>IFERROR(Density!H117*(0.0229*H$3^2.9626)/1000,"")</f>
        <v>0</v>
      </c>
      <c r="I117" s="100">
        <f>IFERROR(Density!I117*(0.0229*I$3^2.9626)/1000,"")</f>
        <v>0</v>
      </c>
      <c r="J117" s="100">
        <f>IFERROR(Density!J117*(0.0229*J$3^2.9626)/1000,"")</f>
        <v>0</v>
      </c>
      <c r="K117" s="114">
        <f>IFERROR(Density!K117*(0.0229*K$3^2.9626)/1000,"")</f>
        <v>0</v>
      </c>
      <c r="L117" s="189">
        <f>SUM(B117:K117)/('Site Description'!$E$34/10000)</f>
        <v>0</v>
      </c>
    </row>
    <row r="118" spans="1:25" x14ac:dyDescent="0.2">
      <c r="A118" s="146" t="s">
        <v>31</v>
      </c>
      <c r="B118" s="247">
        <f>IFERROR(Density!B118*(0.0114*B$3^3.18)/1000,"")</f>
        <v>0</v>
      </c>
      <c r="C118" s="154">
        <f>IFERROR(Density!C118*(0.0114*C$3^3.18)/1000,"")</f>
        <v>0</v>
      </c>
      <c r="D118" s="154">
        <f>IFERROR(Density!D118*(0.0114*D$3^3.18)/1000,"")</f>
        <v>0</v>
      </c>
      <c r="E118" s="154">
        <f>IFERROR(Density!E118*(0.0114*E$3^3.18)/1000,"")</f>
        <v>0</v>
      </c>
      <c r="F118" s="216">
        <f>IFERROR(Density!F118*(0.0114*F$3^3.18)/1000,"")</f>
        <v>0</v>
      </c>
      <c r="G118" s="154">
        <f>IFERROR(Density!G118*(0.0114*G$3^3.18)/1000,"")</f>
        <v>0</v>
      </c>
      <c r="H118" s="154">
        <f>IFERROR(Density!H118*(0.0114*H$3^3.18)/1000,"")</f>
        <v>0</v>
      </c>
      <c r="I118" s="154">
        <f>IFERROR(Density!I118*(0.0114*I$3^3.18)/1000,"")</f>
        <v>0</v>
      </c>
      <c r="J118" s="154">
        <f>IFERROR(Density!J118*(0.0114*J$3^3.18)/1000,"")</f>
        <v>0</v>
      </c>
      <c r="K118" s="155">
        <f>IFERROR(Density!K118*(0.0114*K$3^3.18)/1000,"")</f>
        <v>0</v>
      </c>
      <c r="L118" s="189">
        <f>SUM(B118:K118)/('Site Description'!$E$34/10000)</f>
        <v>0</v>
      </c>
    </row>
    <row r="119" spans="1:25" x14ac:dyDescent="0.2">
      <c r="A119" s="146" t="s">
        <v>106</v>
      </c>
      <c r="B119" s="247">
        <f>IFERROR(Density!B119*(0.0145*B$3^3.04)/1000,"")</f>
        <v>0</v>
      </c>
      <c r="C119" s="154">
        <f>IFERROR(Density!C119*(0.0145*C$3^3.04)/1000,"")</f>
        <v>0</v>
      </c>
      <c r="D119" s="154">
        <f>IFERROR(Density!D119*(0.0145*D$3^3.04)/1000,"")</f>
        <v>0</v>
      </c>
      <c r="E119" s="154">
        <f>IFERROR(Density!E119*(0.0145*E$3^3.04)/1000,"")</f>
        <v>0</v>
      </c>
      <c r="F119" s="214">
        <f>IFERROR(Density!F119*(0.0145*F$3^3.04)/1000,"")</f>
        <v>0</v>
      </c>
      <c r="G119" s="154">
        <f>IFERROR(Density!G119*(0.0145*G$3^3.04)/1000,"")</f>
        <v>0</v>
      </c>
      <c r="H119" s="154">
        <f>IFERROR(Density!H119*(0.0145*H$3^3.04)/1000,"")</f>
        <v>0</v>
      </c>
      <c r="I119" s="154">
        <f>IFERROR(Density!I119*(0.0145*I$3^3.04)/1000,"")</f>
        <v>0</v>
      </c>
      <c r="J119" s="100">
        <f>IFERROR(Density!J119*(0.0145*J$3^3.04)/1000,"")</f>
        <v>0</v>
      </c>
      <c r="K119" s="114">
        <f>IFERROR(Density!K119*(0.0145*K$3^3.04)/1000,"")</f>
        <v>0</v>
      </c>
      <c r="L119" s="189">
        <f>SUM(B119:K119)/('Site Description'!$E$34/10000)</f>
        <v>0</v>
      </c>
      <c r="N119" s="209"/>
      <c r="O119" s="174"/>
      <c r="P119" s="174"/>
      <c r="Q119" s="174"/>
      <c r="R119" s="174"/>
      <c r="S119" s="174"/>
      <c r="T119" s="174"/>
      <c r="U119" s="174"/>
      <c r="V119" s="174"/>
      <c r="W119" s="174"/>
      <c r="X119" s="174"/>
      <c r="Y119" s="174"/>
    </row>
    <row r="120" spans="1:25" x14ac:dyDescent="0.2">
      <c r="A120" s="146" t="s">
        <v>51</v>
      </c>
      <c r="B120" s="247">
        <f>IFERROR(Density!B120*(0.0278*B$3^2.857)/1000,"")</f>
        <v>0</v>
      </c>
      <c r="C120" s="154">
        <f>IFERROR(Density!C120*(0.0278*C$3^2.857)/1000,"")</f>
        <v>0</v>
      </c>
      <c r="D120" s="154">
        <f>IFERROR(Density!D120*(0.0278*D$3^2.857)/1000,"")</f>
        <v>0</v>
      </c>
      <c r="E120" s="154">
        <f>IFERROR(Density!E120*(0.0278*E$3^2.857)/1000,"")</f>
        <v>0</v>
      </c>
      <c r="F120" s="214">
        <f>IFERROR(Density!F120*(0.0278*F$3^2.857)/1000,"")</f>
        <v>0</v>
      </c>
      <c r="G120" s="154">
        <f>IFERROR(Density!G120*(0.0278*G$3^2.857)/1000,"")</f>
        <v>0</v>
      </c>
      <c r="H120" s="154">
        <f>IFERROR(Density!H120*(0.0278*H$3^2.857)/1000,"")</f>
        <v>0</v>
      </c>
      <c r="I120" s="154">
        <f>IFERROR(Density!I120*(0.0278*I$3^2.857)/1000,"")</f>
        <v>0</v>
      </c>
      <c r="J120" s="100">
        <f>IFERROR(Density!J120*(0.0278*J$3^2.857)/1000,"")</f>
        <v>0</v>
      </c>
      <c r="K120" s="114">
        <f>IFERROR(Density!K120*(0.0278*K$3^2.857)/1000,"")</f>
        <v>0</v>
      </c>
      <c r="L120" s="189">
        <f>SUM(B120:K120)/('Site Description'!$E$34/10000)</f>
        <v>0</v>
      </c>
    </row>
    <row r="121" spans="1:25" x14ac:dyDescent="0.2">
      <c r="A121" s="146" t="s">
        <v>52</v>
      </c>
      <c r="B121" s="247">
        <f>IFERROR(Density!B121*(0.0229*((0.877*B$3)^3.106))/1000,"")</f>
        <v>0</v>
      </c>
      <c r="C121" s="154">
        <f>IFERROR(Density!C121*(0.0229*((0.877*C$3)^3.106))/1000,"")</f>
        <v>0</v>
      </c>
      <c r="D121" s="154">
        <f>IFERROR(Density!D121*(0.0229*((0.877*D$3)^3.106))/1000,"")</f>
        <v>0</v>
      </c>
      <c r="E121" s="154">
        <f>IFERROR(Density!E121*(0.0229*((0.877*E$3)^3.106))/1000,"")</f>
        <v>0</v>
      </c>
      <c r="F121" s="214">
        <f>IFERROR(Density!F121*(0.0229*((0.877*F$3)^3.106))/1000,"")</f>
        <v>0</v>
      </c>
      <c r="G121" s="154">
        <f>IFERROR(Density!G121*(0.0229*((0.877*G$3)^3.106))/1000,"")</f>
        <v>0</v>
      </c>
      <c r="H121" s="154">
        <f>IFERROR(Density!H121*(0.0229*((0.877*H$3)^3.106))/1000,"")</f>
        <v>0</v>
      </c>
      <c r="I121" s="154">
        <f>IFERROR(Density!I121*(0.0229*((0.877*I$3)^3.106))/1000,"")</f>
        <v>0</v>
      </c>
      <c r="J121" s="100">
        <f>IFERROR(Density!J121*(0.0229*((0.877*J$3)^3.106))/1000,"")</f>
        <v>0</v>
      </c>
      <c r="K121" s="114">
        <f>IFERROR(Density!K121*(0.0229*((0.877*K$3)^3.106))/1000,"")</f>
        <v>0</v>
      </c>
      <c r="L121" s="189">
        <f>SUM(B121:K121)/('Site Description'!$E$34/10000)</f>
        <v>0</v>
      </c>
      <c r="N121" s="208"/>
      <c r="O121" s="169"/>
      <c r="P121" s="169"/>
      <c r="Q121" s="169"/>
      <c r="R121" s="169"/>
      <c r="S121" s="169"/>
      <c r="T121" s="169"/>
      <c r="U121" s="169"/>
      <c r="V121" s="169"/>
      <c r="W121" s="169"/>
      <c r="X121" s="169"/>
      <c r="Y121" s="169"/>
    </row>
    <row r="122" spans="1:25" ht="16" thickBot="1" x14ac:dyDescent="0.25">
      <c r="A122" s="146" t="s">
        <v>53</v>
      </c>
      <c r="B122" s="257">
        <f>IFERROR(Density!B122*(0.0145*B$3^3.04)/1000,"")</f>
        <v>0</v>
      </c>
      <c r="C122" s="160">
        <f>IFERROR(Density!C122*(0.0145*C$3^3.04)/1000,"")</f>
        <v>0</v>
      </c>
      <c r="D122" s="160">
        <f>IFERROR(Density!D122*(0.0145*D$3^3.04)/1000,"")</f>
        <v>0</v>
      </c>
      <c r="E122" s="115">
        <f>IFERROR(Density!E122*(0.0145*E$3^3.04)/1000,"")</f>
        <v>0</v>
      </c>
      <c r="F122" s="215">
        <f>IFERROR(Density!F122*(0.0145*F$3^3.04)/1000,"")</f>
        <v>0</v>
      </c>
      <c r="G122" s="160">
        <f>IFERROR(Density!G122*(0.0145*G$3^3.04)/1000,"")</f>
        <v>0</v>
      </c>
      <c r="H122" s="160">
        <f>IFERROR(Density!H122*(0.0145*H$3^3.04)/1000,"")</f>
        <v>0</v>
      </c>
      <c r="I122" s="115">
        <f>IFERROR(Density!I122*(0.0145*I$3^3.04)/1000,"")</f>
        <v>0</v>
      </c>
      <c r="J122" s="115">
        <f>IFERROR(Density!J122*(0.0145*J$3^3.04)/1000,"")</f>
        <v>0</v>
      </c>
      <c r="K122" s="116">
        <f>IFERROR(Density!K122*(0.0145*K$3^3.04)/1000,"")</f>
        <v>0</v>
      </c>
      <c r="L122" s="189">
        <f>SUM(B122:K122)/('Site Description'!$E$34/10000)</f>
        <v>0</v>
      </c>
      <c r="N122" s="209"/>
      <c r="O122" s="174"/>
      <c r="P122" s="174"/>
      <c r="Q122" s="174"/>
      <c r="R122" s="174"/>
      <c r="S122" s="174"/>
      <c r="T122" s="174"/>
      <c r="U122" s="174"/>
      <c r="V122" s="174"/>
      <c r="W122" s="174"/>
      <c r="X122" s="174"/>
      <c r="Y122" s="174"/>
    </row>
    <row r="123" spans="1:25" ht="16" thickBot="1" x14ac:dyDescent="0.25">
      <c r="A123" s="199" t="s">
        <v>126</v>
      </c>
      <c r="B123" s="200">
        <f>IFERROR(SUM(B97:B122)/('Site Description'!$E$34/10000),"")</f>
        <v>0</v>
      </c>
      <c r="C123" s="201">
        <f>IFERROR(SUM(C97:C122)/('Site Description'!$E$34/10000),"")</f>
        <v>27.719421216753364</v>
      </c>
      <c r="D123" s="200">
        <f>IFERROR(SUM(D97:D122)/('Site Description'!$E$34/10000),"")</f>
        <v>0</v>
      </c>
      <c r="E123" s="200">
        <f>IFERROR(SUM(E97:E122)/('Site Description'!$E$34/10000),"")</f>
        <v>0</v>
      </c>
      <c r="F123" s="202">
        <f>IFERROR(SUM(F97:F122)/('Site Description'!$E$34/10000),"")</f>
        <v>0</v>
      </c>
      <c r="G123" s="200">
        <f>IFERROR(SUM(G97:G122)/('Site Description'!$E$34/10000),"")</f>
        <v>6.6414975756980787</v>
      </c>
      <c r="H123" s="200">
        <f>IFERROR(SUM(H97:H122)/('Site Description'!$E$34/10000),"")</f>
        <v>0</v>
      </c>
      <c r="I123" s="200">
        <f>IFERROR(SUM(I97:I122)/('Site Description'!$E$34/10000),"")</f>
        <v>0</v>
      </c>
      <c r="J123" s="200">
        <f>IFERROR(SUM(J97:J122)/('Site Description'!$E$34/10000),"")</f>
        <v>0</v>
      </c>
      <c r="K123" s="203">
        <f>IFERROR(SUM(K97:K122)/('Site Description'!$E$34/10000),"")</f>
        <v>0</v>
      </c>
      <c r="L123" s="204">
        <f>IF(SUM(B123:K123)&gt;0,SUM(B123:K123),"")</f>
        <v>34.360918792451443</v>
      </c>
      <c r="N123" s="209"/>
      <c r="O123" s="174"/>
      <c r="P123" s="174"/>
      <c r="Q123" s="174"/>
      <c r="R123" s="174"/>
      <c r="S123" s="174"/>
      <c r="T123" s="174"/>
      <c r="U123" s="174"/>
      <c r="V123" s="174"/>
      <c r="W123" s="174"/>
      <c r="X123" s="174"/>
      <c r="Y123" s="174"/>
    </row>
    <row r="124" spans="1:25" ht="16" thickBot="1" x14ac:dyDescent="0.25"/>
    <row r="125" spans="1:25" ht="16" thickBot="1" x14ac:dyDescent="0.25">
      <c r="A125" s="448" t="s">
        <v>59</v>
      </c>
      <c r="B125" s="449"/>
      <c r="C125" s="450"/>
      <c r="D125" s="450"/>
      <c r="E125" s="450"/>
      <c r="F125" s="450"/>
      <c r="G125" s="450"/>
      <c r="H125" s="450"/>
      <c r="I125" s="450"/>
      <c r="J125" s="450"/>
      <c r="K125" s="451"/>
      <c r="L125" s="169"/>
    </row>
    <row r="126" spans="1:25" x14ac:dyDescent="0.2">
      <c r="A126" s="171"/>
      <c r="B126" s="172" t="s">
        <v>107</v>
      </c>
      <c r="C126" s="464" t="s">
        <v>23</v>
      </c>
      <c r="D126" s="465"/>
      <c r="E126" s="465"/>
      <c r="F126" s="466"/>
      <c r="G126" s="458" t="s">
        <v>24</v>
      </c>
      <c r="H126" s="459"/>
      <c r="I126" s="459"/>
      <c r="J126" s="459"/>
      <c r="K126" s="460"/>
      <c r="L126" s="173" t="s">
        <v>109</v>
      </c>
    </row>
    <row r="127" spans="1:25" x14ac:dyDescent="0.2">
      <c r="A127" s="177" t="s">
        <v>54</v>
      </c>
      <c r="B127" s="172">
        <v>7.5</v>
      </c>
      <c r="C127" s="172">
        <v>15</v>
      </c>
      <c r="D127" s="172">
        <v>25</v>
      </c>
      <c r="E127" s="172">
        <v>35</v>
      </c>
      <c r="F127" s="172">
        <v>45</v>
      </c>
      <c r="G127" s="172">
        <v>15</v>
      </c>
      <c r="H127" s="172">
        <v>25</v>
      </c>
      <c r="I127" s="172">
        <v>35</v>
      </c>
      <c r="J127" s="172">
        <v>45</v>
      </c>
      <c r="K127" s="178">
        <v>55</v>
      </c>
      <c r="L127" s="179" t="s">
        <v>125</v>
      </c>
    </row>
    <row r="128" spans="1:25" x14ac:dyDescent="0.2">
      <c r="A128" s="184" t="s">
        <v>42</v>
      </c>
      <c r="B128" s="243">
        <f>IFERROR(Density!B128*(0.0091*B$3^3.28)/1000,"")</f>
        <v>0</v>
      </c>
      <c r="C128" s="244">
        <f>IFERROR(Density!C128*(0.0091*C$3^3.28)/1000,"")</f>
        <v>0</v>
      </c>
      <c r="D128" s="244">
        <f>IFERROR(Density!D128*(0.0091*D$3^3.28)/1000,"")</f>
        <v>0</v>
      </c>
      <c r="E128" s="244">
        <f>IFERROR(Density!E128*(0.0091*E$3^3.28)/1000,"")</f>
        <v>0</v>
      </c>
      <c r="F128" s="245">
        <f>IFERROR(Density!F128*(0.0091*F$3^3.28)/1000,"")</f>
        <v>0</v>
      </c>
      <c r="G128" s="244">
        <f>IFERROR(Density!G128*(0.0091*G$3^3.28)/1000,"")</f>
        <v>0</v>
      </c>
      <c r="H128" s="244">
        <f>IFERROR(Density!H128*(0.0091*H$3^3.28)/1000,"")</f>
        <v>0</v>
      </c>
      <c r="I128" s="244">
        <f>IFERROR(Density!I128*(0.0091*I$3^3.28)/1000,"")</f>
        <v>0</v>
      </c>
      <c r="J128" s="244">
        <f>IFERROR(Density!J128*(0.0091*J$3^3.28)/1000,"")</f>
        <v>0</v>
      </c>
      <c r="K128" s="246">
        <f>IFERROR(Density!K128*(0.0091*K$3^3.28)/1000,"")</f>
        <v>0</v>
      </c>
      <c r="L128" s="189">
        <f>SUM(B128:K128)/('Site Description'!$F$34/10000)</f>
        <v>0</v>
      </c>
    </row>
    <row r="129" spans="1:13" x14ac:dyDescent="0.2">
      <c r="A129" s="184" t="s">
        <v>105</v>
      </c>
      <c r="B129" s="247">
        <f>IFERROR(Density!B129*(0.0177*B127^2.9611)/1000,"")</f>
        <v>0</v>
      </c>
      <c r="C129" s="244">
        <f>IFERROR(Density!C129*(0.0177*C127^2.9611)/1000,"")</f>
        <v>0</v>
      </c>
      <c r="D129" s="244">
        <f>IFERROR(Density!D129*(0.0177*D127^2.9611)/1000,"")</f>
        <v>0</v>
      </c>
      <c r="E129" s="244">
        <f>IFERROR(Density!E129*(0.0177*E127^2.9611)/1000,"")</f>
        <v>0</v>
      </c>
      <c r="F129" s="248">
        <f>IFERROR(Density!F129*(0.0177*F127^2.9611)/1000,"")</f>
        <v>0</v>
      </c>
      <c r="G129" s="244">
        <f>IFERROR(Density!G129*(0.0177*G127^2.9611)/1000,"")</f>
        <v>0</v>
      </c>
      <c r="H129" s="244">
        <f>IFERROR(Density!H129*(0.0177*H127^2.9611)/1000,"")</f>
        <v>0</v>
      </c>
      <c r="I129" s="244">
        <f>IFERROR(Density!I129*(0.0177*I127^2.9611)/1000,"")</f>
        <v>0</v>
      </c>
      <c r="J129" s="249">
        <f>IFERROR(Density!J129*(0.0177*J127^2.9611)/1000,"")</f>
        <v>0</v>
      </c>
      <c r="K129" s="250">
        <f>IFERROR(Density!K129*(0.0177*K127^2.9611)/1000,"")</f>
        <v>0</v>
      </c>
      <c r="L129" s="189">
        <f>SUM(B129:K129)/('Site Description'!$F$34/10000)</f>
        <v>0</v>
      </c>
    </row>
    <row r="130" spans="1:13" x14ac:dyDescent="0.2">
      <c r="A130" s="184" t="s">
        <v>43</v>
      </c>
      <c r="B130" s="247">
        <f>IFERROR(Density!B130*(0.0161*B$3^3.05)/1000,"")</f>
        <v>0</v>
      </c>
      <c r="C130" s="244">
        <f>IFERROR(Density!C130*(0.0161*C$3^3.05)/1000,"")</f>
        <v>0</v>
      </c>
      <c r="D130" s="244">
        <f>IFERROR(Density!D130*(0.0161*D$3^3.05)/1000,"")</f>
        <v>0</v>
      </c>
      <c r="E130" s="244">
        <f>IFERROR(Density!E130*(0.0161*E$3^3.05)/1000,"")</f>
        <v>0</v>
      </c>
      <c r="F130" s="245">
        <f>IFERROR(Density!F130*(0.0161*F$3^3.05)/1000,"")</f>
        <v>0</v>
      </c>
      <c r="G130" s="244">
        <f>IFERROR(Density!G130*(0.0161*G$3^3.05)/1000,"")</f>
        <v>0</v>
      </c>
      <c r="H130" s="244">
        <f>IFERROR(Density!H130*(0.0161*H$3^3.05)/1000,"")</f>
        <v>0</v>
      </c>
      <c r="I130" s="244">
        <f>IFERROR(Density!I130*(0.0161*I$3^3.05)/1000,"")</f>
        <v>0</v>
      </c>
      <c r="J130" s="244">
        <f>IFERROR(Density!J130*(0.0161*J$3^3.05)/1000,"")</f>
        <v>0</v>
      </c>
      <c r="K130" s="246">
        <f>IFERROR(Density!K130*(0.0161*K$3^3.05)/1000,"")</f>
        <v>0</v>
      </c>
      <c r="L130" s="189">
        <f>SUM(B130:K130)/('Site Description'!$F$34/10000)</f>
        <v>0</v>
      </c>
    </row>
    <row r="131" spans="1:13" x14ac:dyDescent="0.2">
      <c r="A131" s="194" t="s">
        <v>104</v>
      </c>
      <c r="B131" s="247">
        <f>IFERROR(Density!B131*(0.0276*B$3^2.92)/1000,"")</f>
        <v>0</v>
      </c>
      <c r="C131" s="244">
        <f>IFERROR(Density!C131*(0.0276*C$3^2.92)/1000,"")</f>
        <v>0</v>
      </c>
      <c r="D131" s="244">
        <f>IFERROR(Density!D131*(0.0276*D$3^2.92)/1000,"")</f>
        <v>0</v>
      </c>
      <c r="E131" s="244">
        <f>IFERROR(Density!E131*(0.0276*E$3^2.92)/1000,"")</f>
        <v>0</v>
      </c>
      <c r="F131" s="244">
        <f>IFERROR(Density!F131*(0.0276*F$3^2.92)/1000,"")</f>
        <v>0</v>
      </c>
      <c r="G131" s="251">
        <f>IFERROR(Density!G131*(0.0276*G$3^2.92)/1000,"")</f>
        <v>0</v>
      </c>
      <c r="H131" s="244">
        <f>IFERROR(Density!H131*(0.0276*H$3^2.92)/1000,"")</f>
        <v>0</v>
      </c>
      <c r="I131" s="244">
        <f>IFERROR(Density!I131*(0.0276*I$3^2.92)/1000,"")</f>
        <v>0</v>
      </c>
      <c r="J131" s="244">
        <f>IFERROR(Density!J131*(0.0276*J$3^2.92)/1000,"")</f>
        <v>0</v>
      </c>
      <c r="K131" s="246">
        <f>IFERROR(Density!K131*(0.0276*K$3^2.92)/1000,"")</f>
        <v>0</v>
      </c>
      <c r="L131" s="189">
        <f>SUM(B131:K131)/('Site Description'!$F$34/10000)</f>
        <v>0</v>
      </c>
    </row>
    <row r="132" spans="1:13" x14ac:dyDescent="0.2">
      <c r="A132" s="195"/>
      <c r="B132" s="252"/>
      <c r="C132" s="253"/>
      <c r="D132" s="253"/>
      <c r="E132" s="253"/>
      <c r="F132" s="254"/>
      <c r="G132" s="253"/>
      <c r="H132" s="253"/>
      <c r="I132" s="253"/>
      <c r="J132" s="253"/>
      <c r="K132" s="255"/>
      <c r="L132" s="189"/>
    </row>
    <row r="133" spans="1:13" x14ac:dyDescent="0.2">
      <c r="A133" s="196" t="s">
        <v>100</v>
      </c>
      <c r="B133" s="247">
        <f>IFERROR(Density!B133*(0.0141*B$3^3.04)/1000,"")</f>
        <v>0</v>
      </c>
      <c r="C133" s="244">
        <f>IFERROR(Density!C133*(0.0141*C$3^3.04)/1000,"")</f>
        <v>0</v>
      </c>
      <c r="D133" s="244">
        <f>IFERROR(Density!D133*(0.0141*D$3^3.04)/1000,"")</f>
        <v>0</v>
      </c>
      <c r="E133" s="244">
        <f>IFERROR(Density!E133*(0.0141*E$3^3.04)/1000,"")</f>
        <v>0</v>
      </c>
      <c r="F133" s="248">
        <f>IFERROR(Density!F133*(0.0141*F$3^3.04)/1000,"")</f>
        <v>0</v>
      </c>
      <c r="G133" s="154">
        <f>IFERROR(Density!G133*(0.0141*G$3^3.04)/1000,"")</f>
        <v>0</v>
      </c>
      <c r="H133" s="154">
        <f>IFERROR(Density!H133*(0.0141*H$3^3.04)/1000,"")</f>
        <v>0</v>
      </c>
      <c r="I133" s="154">
        <f>IFERROR(Density!I133*(0.0141*I$3^3.04)/1000,"")</f>
        <v>0</v>
      </c>
      <c r="J133" s="100">
        <f>IFERROR(Density!J133*(0.0141*J$3^3.04)/1000,"")</f>
        <v>0</v>
      </c>
      <c r="K133" s="114">
        <f>IFERROR(Density!K133*(0.0141*K$3^3.04)/1000,"")</f>
        <v>0</v>
      </c>
      <c r="L133" s="189">
        <f>SUM(B133:K133)/('Site Description'!$F$34/10000)</f>
        <v>0</v>
      </c>
    </row>
    <row r="134" spans="1:13" x14ac:dyDescent="0.2">
      <c r="A134" s="197" t="s">
        <v>44</v>
      </c>
      <c r="B134" s="247">
        <f>IFERROR(Density!B134*(0.0141*B$3^3.04)/1000,"")</f>
        <v>0</v>
      </c>
      <c r="C134" s="244">
        <f>IFERROR(Density!C134*(0.0141*C$3^3.04)/1000,"")</f>
        <v>0</v>
      </c>
      <c r="D134" s="244">
        <f>IFERROR(Density!D134*(0.0141*D$3^3.04)/1000,"")</f>
        <v>0</v>
      </c>
      <c r="E134" s="244">
        <f>IFERROR(Density!E134*(0.0141*E$3^3.04)/1000,"")</f>
        <v>0</v>
      </c>
      <c r="F134" s="248">
        <f>IFERROR(Density!F134*(0.0141*F$3^3.04)/1000,"")</f>
        <v>0</v>
      </c>
      <c r="G134" s="154">
        <f>IFERROR(Density!G134*(0.0141*G$3^3.04)/1000,"")</f>
        <v>0</v>
      </c>
      <c r="H134" s="154">
        <f>IFERROR(Density!H134*(0.0141*H$3^3.04)/1000,"")</f>
        <v>0</v>
      </c>
      <c r="I134" s="154">
        <f>IFERROR(Density!I134*(0.0141*I$3^3.04)/1000,"")</f>
        <v>0</v>
      </c>
      <c r="J134" s="100">
        <f>IFERROR(Density!J134*(0.0141*J$3^3.04)/1000,"")</f>
        <v>0</v>
      </c>
      <c r="K134" s="114">
        <f>IFERROR(Density!K134*(0.0141*K$3^3.04)/1000,"")</f>
        <v>0</v>
      </c>
      <c r="L134" s="189">
        <f>SUM(B134:K134)/('Site Description'!$F$34/10000)</f>
        <v>0</v>
      </c>
    </row>
    <row r="135" spans="1:13" x14ac:dyDescent="0.2">
      <c r="A135" s="197" t="s">
        <v>28</v>
      </c>
      <c r="B135" s="247">
        <f>IFERROR(Density!B135*(0.0201*B$3^3.0595)/1000,"")</f>
        <v>0</v>
      </c>
      <c r="C135" s="244">
        <f>IFERROR(Density!C135*(0.0201*C$3^3.0595)/1000,"")</f>
        <v>0</v>
      </c>
      <c r="D135" s="244">
        <f>IFERROR(Density!D135*(0.0201*D$3^3.0595)/1000,"")</f>
        <v>0</v>
      </c>
      <c r="E135" s="244">
        <f>IFERROR(Density!E135*(0.0201*E$3^3.0595)/1000,"")</f>
        <v>0</v>
      </c>
      <c r="F135" s="248">
        <f>IFERROR(Density!F135*(0.0201*F$3^3.0595)/1000,"")</f>
        <v>0</v>
      </c>
      <c r="G135" s="154">
        <f>IFERROR(Density!G135*(0.0201*G$3^3.0595)/1000,"")</f>
        <v>0</v>
      </c>
      <c r="H135" s="154">
        <f>IFERROR(Density!H135*(0.0201*H$3^3.0595)/1000,"")</f>
        <v>0</v>
      </c>
      <c r="I135" s="154">
        <f>IFERROR(Density!I135*(0.0201*I$3^3.0595)/1000,"")</f>
        <v>0</v>
      </c>
      <c r="J135" s="100">
        <f>IFERROR(Density!J135*(0.0201*J$3^3.0595)/1000,"")</f>
        <v>0</v>
      </c>
      <c r="K135" s="114">
        <f>IFERROR(Density!K135*(0.0201*K$3^3.0595)/1000,"")</f>
        <v>0</v>
      </c>
      <c r="L135" s="189">
        <f>SUM(B135:K135)/('Site Description'!$F$34/10000)</f>
        <v>0</v>
      </c>
    </row>
    <row r="136" spans="1:13" x14ac:dyDescent="0.2">
      <c r="A136" s="197" t="s">
        <v>29</v>
      </c>
      <c r="B136" s="247">
        <f>IFERROR(Density!B136*(0.0217*B$3^3.0127)/1000,"")</f>
        <v>0</v>
      </c>
      <c r="C136" s="244">
        <f>IFERROR(Density!C136*(0.0217*C$3^3.0127)/1000,"")</f>
        <v>0</v>
      </c>
      <c r="D136" s="244">
        <f>IFERROR(Density!D136*(0.0217*D$3^3.0127)/1000,"")</f>
        <v>0</v>
      </c>
      <c r="E136" s="244">
        <f>IFERROR(Density!E136*(0.0217*E$3^3.0127)/1000,"")</f>
        <v>0</v>
      </c>
      <c r="F136" s="245">
        <f>IFERROR(Density!F136*(0.0217*F$3^3.0127)/1000,"")</f>
        <v>0</v>
      </c>
      <c r="G136" s="154">
        <f>IFERROR(Density!G136*(0.0217*G$3^3.0127)/1000,"")</f>
        <v>0</v>
      </c>
      <c r="H136" s="154">
        <f>IFERROR(Density!H136*(0.0217*H$3^3.0127)/1000,"")</f>
        <v>0</v>
      </c>
      <c r="I136" s="154">
        <f>IFERROR(Density!I136*(0.0217*I$3^3.0127)/1000,"")</f>
        <v>0</v>
      </c>
      <c r="J136" s="154">
        <f>IFERROR(Density!J136*(0.0217*J$3^3.0127)/1000,"")</f>
        <v>0</v>
      </c>
      <c r="K136" s="155">
        <f>IFERROR(Density!K136*(0.0217*K$3^3.0127)/1000,"")</f>
        <v>0</v>
      </c>
      <c r="L136" s="189">
        <f>SUM(B136:K136)/('Site Description'!$F$34/10000)</f>
        <v>0</v>
      </c>
    </row>
    <row r="137" spans="1:13" x14ac:dyDescent="0.2">
      <c r="A137" s="146" t="s">
        <v>26</v>
      </c>
      <c r="B137" s="247">
        <f>IFERROR(Density!B137*(0.0141*B$3^3.04)/1000,"")</f>
        <v>0</v>
      </c>
      <c r="C137" s="244">
        <f>IFERROR(Density!C137*(0.0141*C$3^3.04)/1000,"")</f>
        <v>0</v>
      </c>
      <c r="D137" s="244">
        <f>IFERROR(Density!D137*(0.0141*D$3^3.04)/1000,"")</f>
        <v>0</v>
      </c>
      <c r="E137" s="244">
        <f>IFERROR(Density!E137*(0.0141*E$3^3.04)/1000,"")</f>
        <v>0</v>
      </c>
      <c r="F137" s="248">
        <f>IFERROR(Density!F137*(0.0141*F$3^3.04)/1000,"")</f>
        <v>0</v>
      </c>
      <c r="G137" s="154">
        <f>IFERROR(Density!G137*(0.0141*G$3^3.04)/1000,"")</f>
        <v>0</v>
      </c>
      <c r="H137" s="154">
        <f>IFERROR(Density!H137*(0.0141*H$3^3.04)/1000,"")</f>
        <v>0</v>
      </c>
      <c r="I137" s="154">
        <f>IFERROR(Density!I137*(0.0141*I$3^3.04)/1000,"")</f>
        <v>0</v>
      </c>
      <c r="J137" s="100">
        <f>IFERROR(Density!J137*(0.0141*J$3^3.04)/1000,"")</f>
        <v>0</v>
      </c>
      <c r="K137" s="114">
        <f>IFERROR(Density!K137*(0.0141*K$3^3.04)/1000,"")</f>
        <v>0</v>
      </c>
      <c r="L137" s="189">
        <f>SUM(B137:K137)/('Site Description'!$F$34/10000)</f>
        <v>0</v>
      </c>
    </row>
    <row r="138" spans="1:13" x14ac:dyDescent="0.2">
      <c r="A138" s="198"/>
      <c r="B138" s="252"/>
      <c r="C138" s="253"/>
      <c r="D138" s="253"/>
      <c r="E138" s="253"/>
      <c r="F138" s="254"/>
      <c r="G138" s="61"/>
      <c r="H138" s="61"/>
      <c r="I138" s="61"/>
      <c r="J138" s="61"/>
      <c r="K138" s="256"/>
      <c r="L138" s="189"/>
    </row>
    <row r="139" spans="1:13" x14ac:dyDescent="0.2">
      <c r="A139" s="146" t="s">
        <v>45</v>
      </c>
      <c r="B139" s="247">
        <f>IFERROR(Density!B139*(0.0145*B$3^3.04)/1000,"")</f>
        <v>0</v>
      </c>
      <c r="C139" s="154">
        <f>IFERROR(Density!C139*(0.0145*C$3^3.04)/1000,"")</f>
        <v>0</v>
      </c>
      <c r="D139" s="154">
        <f>IFERROR(Density!D139*(0.0145*D$3^3.04)/1000,"")</f>
        <v>0</v>
      </c>
      <c r="E139" s="154">
        <f>IFERROR(Density!E139*(0.0145*E$3^3.04)/1000,"")</f>
        <v>0</v>
      </c>
      <c r="F139" s="216">
        <f>IFERROR(Density!F139*(0.0145*F$3^3.04)/1000,"")</f>
        <v>0</v>
      </c>
      <c r="G139" s="154">
        <f>IFERROR(Density!G139*(0.0145*G$3^3.04)/1000,"")</f>
        <v>0</v>
      </c>
      <c r="H139" s="154">
        <f>IFERROR(Density!H139*(0.0145*H$3^3.04)/1000,"")</f>
        <v>0</v>
      </c>
      <c r="I139" s="154">
        <f>IFERROR(Density!I139*(0.0145*I$3^3.04)/1000,"")</f>
        <v>0</v>
      </c>
      <c r="J139" s="154">
        <f>IFERROR(Density!J139*(0.0145*J$3^3.04)/1000,"")</f>
        <v>0</v>
      </c>
      <c r="K139" s="114">
        <f>IFERROR(Density!K139*(0.0145*K$3^3.04)/1000,"")</f>
        <v>0</v>
      </c>
      <c r="L139" s="189">
        <f>SUM(B139:K139)/('Site Description'!$F$34/10000)</f>
        <v>0</v>
      </c>
      <c r="M139" s="174"/>
    </row>
    <row r="140" spans="1:13" x14ac:dyDescent="0.2">
      <c r="A140" s="146" t="s">
        <v>46</v>
      </c>
      <c r="B140" s="247">
        <f>IFERROR(Density!B140*(0.0145*B$3^3.04)/1000,"")</f>
        <v>0</v>
      </c>
      <c r="C140" s="154">
        <f>IFERROR(Density!C140*(0.0145*C$3^3.04)/1000,"")</f>
        <v>0</v>
      </c>
      <c r="D140" s="154">
        <f>IFERROR(Density!D140*(0.0145*D$3^3.04)/1000,"")</f>
        <v>0</v>
      </c>
      <c r="E140" s="154">
        <f>IFERROR(Density!E140*(0.0145*E$3^3.04)/1000,"")</f>
        <v>0</v>
      </c>
      <c r="F140" s="216">
        <f>IFERROR(Density!F140*(0.0145*F$3^3.04)/1000,"")</f>
        <v>0</v>
      </c>
      <c r="G140" s="154">
        <f>IFERROR(Density!G140*(0.0145*G$3^3.04)/1000,"")</f>
        <v>0</v>
      </c>
      <c r="H140" s="154">
        <f>IFERROR(Density!H140*(0.0145*H$3^3.04)/1000,"")</f>
        <v>0</v>
      </c>
      <c r="I140" s="154">
        <f>IFERROR(Density!I140*(0.0145*I$3^3.04)/1000,"")</f>
        <v>0</v>
      </c>
      <c r="J140" s="154">
        <f>IFERROR(Density!J140*(0.0145*J$3^3.04)/1000,"")</f>
        <v>0</v>
      </c>
      <c r="K140" s="155">
        <f>IFERROR(Density!K140*(0.0145*K$3^3.04)/1000,"")</f>
        <v>0</v>
      </c>
      <c r="L140" s="189">
        <f>SUM(B140:K140)/('Site Description'!$F$34/10000)</f>
        <v>0</v>
      </c>
    </row>
    <row r="141" spans="1:13" x14ac:dyDescent="0.2">
      <c r="A141" s="146" t="s">
        <v>47</v>
      </c>
      <c r="B141" s="247">
        <f>IFERROR(Density!B141*(0.0145*B$3^3.04)/1000,"")</f>
        <v>0</v>
      </c>
      <c r="C141" s="154">
        <f>IFERROR(Density!C141*(0.0145*C$3^3.04)/1000,"")</f>
        <v>0</v>
      </c>
      <c r="D141" s="154">
        <f>IFERROR(Density!D141*(0.0145*D$3^3.04)/1000,"")</f>
        <v>0</v>
      </c>
      <c r="E141" s="154">
        <f>IFERROR(Density!E141*(0.0145*E$3^3.04)/1000,"")</f>
        <v>0</v>
      </c>
      <c r="F141" s="214">
        <f>IFERROR(Density!F141*(0.0145*F$3^3.04)/1000,"")</f>
        <v>0</v>
      </c>
      <c r="G141" s="154">
        <f>IFERROR(Density!G141*(0.0145*G$3^3.04)/1000,"")</f>
        <v>0</v>
      </c>
      <c r="H141" s="154">
        <f>IFERROR(Density!H141*(0.0145*H$3^3.04)/1000,"")</f>
        <v>0</v>
      </c>
      <c r="I141" s="154">
        <f>IFERROR(Density!I141*(0.0145*I$3^3.04)/1000,"")</f>
        <v>0</v>
      </c>
      <c r="J141" s="100">
        <f>IFERROR(Density!J141*(0.0145*J$3^3.04)/1000,"")</f>
        <v>0</v>
      </c>
      <c r="K141" s="114">
        <f>IFERROR(Density!K141*(0.0145*K$3^3.04)/1000,"")</f>
        <v>0</v>
      </c>
      <c r="L141" s="189">
        <f>SUM(B141:K141)/('Site Description'!$F$34/10000)</f>
        <v>0</v>
      </c>
      <c r="M141" s="169"/>
    </row>
    <row r="142" spans="1:13" x14ac:dyDescent="0.2">
      <c r="A142" s="146" t="s">
        <v>48</v>
      </c>
      <c r="B142" s="247">
        <f>IFERROR(Density!B142*(0.0104*B$3^3.24)/1000,"")</f>
        <v>0</v>
      </c>
      <c r="C142" s="154">
        <f>IFERROR(Density!C142*(0.0104*C$3^3.24)/1000,"")</f>
        <v>0</v>
      </c>
      <c r="D142" s="154">
        <f>IFERROR(Density!D142*(0.0104*D$3^3.24)/1000,"")</f>
        <v>0</v>
      </c>
      <c r="E142" s="154">
        <f>IFERROR(Density!E142*(0.0104*E$3^3.24)/1000,"")</f>
        <v>0</v>
      </c>
      <c r="F142" s="214">
        <f>IFERROR(Density!F142*(0.0104*F$3^3.24)/1000,"")</f>
        <v>0</v>
      </c>
      <c r="G142" s="154">
        <f>IFERROR(Density!G142*(0.0104*G$3^3.24)/1000,"")</f>
        <v>0</v>
      </c>
      <c r="H142" s="154">
        <f>IFERROR(Density!H142*(0.0104*H$3^3.24)/1000,"")</f>
        <v>0</v>
      </c>
      <c r="I142" s="154">
        <f>IFERROR(Density!I142*(0.0104*I$3^3.24)/1000,"")</f>
        <v>0</v>
      </c>
      <c r="J142" s="100">
        <f>IFERROR(Density!J142*(0.0104*J$3^3.24)/1000,"")</f>
        <v>0</v>
      </c>
      <c r="K142" s="114">
        <f>IFERROR(Density!K142*(0.0104*K$3^3.24)/1000,"")</f>
        <v>0</v>
      </c>
      <c r="L142" s="189">
        <f>SUM(B142:K142)/('Site Description'!$F$34/10000)</f>
        <v>0</v>
      </c>
      <c r="M142" s="174"/>
    </row>
    <row r="143" spans="1:13" x14ac:dyDescent="0.2">
      <c r="A143" s="146" t="s">
        <v>32</v>
      </c>
      <c r="B143" s="247">
        <f>IFERROR(Density!B143*(0.0189*B$3^3.06)/1000,"")</f>
        <v>0</v>
      </c>
      <c r="C143" s="154">
        <f>IFERROR(Density!C143*(0.0189*C$3^3.06)/1000,"")</f>
        <v>0</v>
      </c>
      <c r="D143" s="154">
        <f>IFERROR(Density!D143*(0.0189*D$3^3.06)/1000,"")</f>
        <v>0</v>
      </c>
      <c r="E143" s="154">
        <f>IFERROR(Density!E143*(0.0189*E$3^3.06)/1000,"")</f>
        <v>0</v>
      </c>
      <c r="F143" s="216">
        <f>IFERROR(Density!F143*(0.0189*F$3^3.06)/1000,"")</f>
        <v>0</v>
      </c>
      <c r="G143" s="154">
        <f>IFERROR(Density!G143*(0.0189*G$3^3.06)/1000,"")</f>
        <v>0</v>
      </c>
      <c r="H143" s="154">
        <f>IFERROR(Density!H143*(0.0189*H$3^3.06)/1000,"")</f>
        <v>0</v>
      </c>
      <c r="I143" s="154">
        <f>IFERROR(Density!I143*(0.0189*I$3^3.06)/1000,"")</f>
        <v>0</v>
      </c>
      <c r="J143" s="154">
        <f>IFERROR(Density!J143*(0.0189*J$3^3.06)/1000,"")</f>
        <v>0</v>
      </c>
      <c r="K143" s="155">
        <f>IFERROR(Density!K143*(0.0189*K$3^3.06)/1000,"")</f>
        <v>0</v>
      </c>
      <c r="L143" s="189">
        <f>SUM(B143:K143)/('Site Description'!$F$34/10000)</f>
        <v>0</v>
      </c>
      <c r="M143" s="174"/>
    </row>
    <row r="144" spans="1:13" x14ac:dyDescent="0.2">
      <c r="A144" s="146" t="s">
        <v>49</v>
      </c>
      <c r="B144" s="247">
        <f>IFERROR(Density!B144*(0.0157*B$3^3.0167)/1000,"")</f>
        <v>0</v>
      </c>
      <c r="C144" s="154">
        <f>IFERROR(Density!C144*(0.0157*C$3^3.0167)/1000,"")</f>
        <v>0.72070495163558745</v>
      </c>
      <c r="D144" s="154">
        <f>IFERROR(Density!D144*(0.0157*D$3^3.0167)/1000,"")</f>
        <v>0</v>
      </c>
      <c r="E144" s="154">
        <f>IFERROR(Density!E144*(0.0157*E$3^3.0167)/1000,"")</f>
        <v>0</v>
      </c>
      <c r="F144" s="216">
        <f>IFERROR(Density!F144*(0.0157*F$3^3.0167)/1000,"")</f>
        <v>0</v>
      </c>
      <c r="G144" s="154">
        <f>IFERROR(Density!G144*(0.0157*G$3^3.0167)/1000,"")</f>
        <v>0.16631652730052018</v>
      </c>
      <c r="H144" s="154">
        <f>IFERROR(Density!H144*(0.0157*H$3^3.0167)/1000,"")</f>
        <v>0</v>
      </c>
      <c r="I144" s="154">
        <f>IFERROR(Density!I144*(0.0157*I$3^3.0167)/1000,"")</f>
        <v>0</v>
      </c>
      <c r="J144" s="154">
        <f>IFERROR(Density!J144*(0.0157*J$3^3.0167)/1000,"")</f>
        <v>0</v>
      </c>
      <c r="K144" s="155">
        <f>IFERROR(Density!K144*(0.0157*K$3^3.0167)/1000,"")</f>
        <v>0</v>
      </c>
      <c r="L144" s="189">
        <f>SUM(B144:K144)/('Site Description'!$F$34/10000)</f>
        <v>73.918456578008971</v>
      </c>
    </row>
    <row r="145" spans="1:25" x14ac:dyDescent="0.2">
      <c r="A145" s="146" t="s">
        <v>76</v>
      </c>
      <c r="B145" s="247">
        <f>IFERROR(Density!B145*(0.0162*B$3^3.09)/1000,"")</f>
        <v>0</v>
      </c>
      <c r="C145" s="154">
        <f>IFERROR(Density!C145*(0.0162*C$3^3.09)/1000,"")</f>
        <v>0</v>
      </c>
      <c r="D145" s="154">
        <f>IFERROR(Density!D145*(0.0162*D$3^3.09)/1000,"")</f>
        <v>0</v>
      </c>
      <c r="E145" s="154">
        <f>IFERROR(Density!E145*(0.0162*E$3^3.09)/1000,"")</f>
        <v>0</v>
      </c>
      <c r="F145" s="214">
        <f>IFERROR(Density!F145*(0.0162*F$3^3.09)/1000,"")</f>
        <v>0</v>
      </c>
      <c r="G145" s="154">
        <f>IFERROR(Density!G145*(0.0162*G$3^3.09)/1000,"")</f>
        <v>0</v>
      </c>
      <c r="H145" s="154">
        <f>IFERROR(Density!H145*(0.0162*H$3^3.09)/1000,"")</f>
        <v>0</v>
      </c>
      <c r="I145" s="154">
        <f>IFERROR(Density!I145*(0.0162*I$3^3.09)/1000,"")</f>
        <v>0</v>
      </c>
      <c r="J145" s="100">
        <f>IFERROR(Density!J145*(0.0162*J$3^3.09)/1000,"")</f>
        <v>0</v>
      </c>
      <c r="K145" s="114">
        <f>IFERROR(Density!K145*(0.0162*K$3^3.09)/1000,"")</f>
        <v>0</v>
      </c>
      <c r="L145" s="189">
        <f>SUM(B145:K145)/('Site Description'!$F$34/10000)</f>
        <v>0</v>
      </c>
    </row>
    <row r="146" spans="1:25" x14ac:dyDescent="0.2">
      <c r="A146" s="146" t="s">
        <v>33</v>
      </c>
      <c r="B146" s="247">
        <f>IFERROR(Density!B146*(0.0241*((0.794*B$3))^3.1478)/1000,"")</f>
        <v>0</v>
      </c>
      <c r="C146" s="154">
        <f>IFERROR(Density!C146*(0.0241*((0.794*C$3))^3.1478)/1000,"")</f>
        <v>0</v>
      </c>
      <c r="D146" s="154">
        <f>IFERROR(Density!D146*(0.0241*((0.794*D$3))^3.1478)/1000,"")</f>
        <v>0</v>
      </c>
      <c r="E146" s="154">
        <f>IFERROR(Density!E146*(0.0241*E$3^3.1478)/1000,"")</f>
        <v>0</v>
      </c>
      <c r="F146" s="214">
        <f>IFERROR(Density!F146*(0.0241*F$3^3.1478)/1000,"")</f>
        <v>0</v>
      </c>
      <c r="G146" s="154">
        <f>IFERROR(Density!G146*(0.0241*((0.794*G$3))^3.1478)/1000,"")</f>
        <v>0</v>
      </c>
      <c r="H146" s="154">
        <f>IFERROR(Density!H146*(0.0241*((0.794*H$3))^3.1478)/1000,"")</f>
        <v>0</v>
      </c>
      <c r="I146" s="154">
        <f>IFERROR(Density!I146*(0.0241*((0.794*I$3))^3.1478)/1000,"")</f>
        <v>0</v>
      </c>
      <c r="J146" s="100">
        <f>IFERROR(Density!J146*(0.0241*((0.794*J$3))^3.1478)/1000,"")</f>
        <v>0</v>
      </c>
      <c r="K146" s="114">
        <f>IFERROR(Density!K146*(0.0241*((0.794*K$3))^3.1478)/1000,"")</f>
        <v>0</v>
      </c>
      <c r="L146" s="189">
        <f>SUM(B146:K146)/('Site Description'!$F$34/10000)</f>
        <v>0</v>
      </c>
    </row>
    <row r="147" spans="1:25" x14ac:dyDescent="0.2">
      <c r="A147" s="146" t="s">
        <v>111</v>
      </c>
      <c r="B147" s="247">
        <f>IFERROR(Density!B147*(0.0079*B$3^3.11)/1000,"")</f>
        <v>0</v>
      </c>
      <c r="C147" s="154">
        <f>IFERROR(Density!C147*(0.0079*C$3^3.11)/1000,"")</f>
        <v>0</v>
      </c>
      <c r="D147" s="154">
        <f>IFERROR(Density!D147*(0.0079*D$3^3.11)/1000,"")</f>
        <v>0</v>
      </c>
      <c r="E147" s="154">
        <f>IFERROR(Density!E147*(0.0079*E$3^3.11)/1000,"")</f>
        <v>0</v>
      </c>
      <c r="F147" s="216">
        <f>IFERROR(Density!F147*(0.0079*F$3^3.11)/1000,"")</f>
        <v>0</v>
      </c>
      <c r="G147" s="154">
        <f>IFERROR(Density!G147*(0.0079*G$3^3.11)/1000,"")</f>
        <v>0</v>
      </c>
      <c r="H147" s="154">
        <f>IFERROR(Density!H147*(0.0079*H$3^3.11)/1000,"")</f>
        <v>0</v>
      </c>
      <c r="I147" s="154">
        <f>IFERROR(Density!I147*(0.0079*I$3^3.11)/1000,"")</f>
        <v>0</v>
      </c>
      <c r="J147" s="154">
        <f>IFERROR(Density!J147*(0.0079*J$3^3.11)/1000,"")</f>
        <v>0</v>
      </c>
      <c r="K147" s="155">
        <f>IFERROR(Density!K147*(0.0079*K$3^3.11)/1000,"")</f>
        <v>0</v>
      </c>
      <c r="L147" s="189">
        <f>SUM(B147:K147)/('Site Description'!$F$34/10000)</f>
        <v>0</v>
      </c>
      <c r="N147" s="209"/>
      <c r="O147" s="174"/>
      <c r="P147" s="174"/>
      <c r="Q147" s="174"/>
      <c r="R147" s="174"/>
      <c r="S147" s="174"/>
      <c r="T147" s="174"/>
      <c r="U147" s="174"/>
      <c r="V147" s="174"/>
      <c r="W147" s="174"/>
      <c r="X147" s="174"/>
      <c r="Y147" s="174"/>
    </row>
    <row r="148" spans="1:25" x14ac:dyDescent="0.2">
      <c r="A148" s="146" t="s">
        <v>50</v>
      </c>
      <c r="B148" s="247">
        <f>IFERROR(Density!B148*(0.0229*B$3^2.9626)/1000,"")</f>
        <v>0</v>
      </c>
      <c r="C148" s="154">
        <f>IFERROR(Density!C148*(0.0229*C$3^2.9626)/1000,"")</f>
        <v>0</v>
      </c>
      <c r="D148" s="154">
        <f>IFERROR(Density!D148*(0.0229*D$3^2.9626)/1000,"")</f>
        <v>0</v>
      </c>
      <c r="E148" s="100">
        <f>IFERROR(Density!E148*(0.0229*E$3^2.9626)/1000,"")</f>
        <v>0</v>
      </c>
      <c r="F148" s="214">
        <f>IFERROR(Density!F148*(0.0229*F$3^2.9626)/1000,"")</f>
        <v>0</v>
      </c>
      <c r="G148" s="154">
        <f>IFERROR(Density!G148*(0.0229*G$3^2.9626)/1000,"")</f>
        <v>0</v>
      </c>
      <c r="H148" s="154">
        <f>IFERROR(Density!H148*(0.0229*H$3^2.9626)/1000,"")</f>
        <v>0</v>
      </c>
      <c r="I148" s="100">
        <f>IFERROR(Density!I148*(0.0229*I$3^2.9626)/1000,"")</f>
        <v>0</v>
      </c>
      <c r="J148" s="100">
        <f>IFERROR(Density!J148*(0.0229*J$3^2.9626)/1000,"")</f>
        <v>0</v>
      </c>
      <c r="K148" s="114">
        <f>IFERROR(Density!K148*(0.0229*K$3^2.9626)/1000,"")</f>
        <v>0</v>
      </c>
      <c r="L148" s="189">
        <f>SUM(B148:K148)/('Site Description'!$F$34/10000)</f>
        <v>0</v>
      </c>
    </row>
    <row r="149" spans="1:25" x14ac:dyDescent="0.2">
      <c r="A149" s="146" t="s">
        <v>31</v>
      </c>
      <c r="B149" s="247">
        <f>IFERROR(Density!B149*(0.0114*B$3^3.18)/1000,"")</f>
        <v>0</v>
      </c>
      <c r="C149" s="154">
        <f>IFERROR(Density!C149*(0.0114*C$3^3.18)/1000,"")</f>
        <v>0</v>
      </c>
      <c r="D149" s="154">
        <f>IFERROR(Density!D149*(0.0114*D$3^3.18)/1000,"")</f>
        <v>0</v>
      </c>
      <c r="E149" s="154">
        <f>IFERROR(Density!E149*(0.0114*E$3^3.18)/1000,"")</f>
        <v>0</v>
      </c>
      <c r="F149" s="216">
        <f>IFERROR(Density!F149*(0.0114*F$3^3.18)/1000,"")</f>
        <v>0</v>
      </c>
      <c r="G149" s="154">
        <f>IFERROR(Density!G149*(0.0114*G$3^3.18)/1000,"")</f>
        <v>0</v>
      </c>
      <c r="H149" s="154">
        <f>IFERROR(Density!H149*(0.0114*H$3^3.18)/1000,"")</f>
        <v>0</v>
      </c>
      <c r="I149" s="154">
        <f>IFERROR(Density!I149*(0.0114*I$3^3.18)/1000,"")</f>
        <v>0</v>
      </c>
      <c r="J149" s="154">
        <f>IFERROR(Density!J149*(0.0114*J$3^3.18)/1000,"")</f>
        <v>0</v>
      </c>
      <c r="K149" s="155">
        <f>IFERROR(Density!K149*(0.0114*K$3^3.18)/1000,"")</f>
        <v>0</v>
      </c>
      <c r="L149" s="189">
        <f>SUM(B149:K149)/('Site Description'!$F$34/10000)</f>
        <v>0</v>
      </c>
      <c r="N149" s="208"/>
      <c r="O149" s="169"/>
      <c r="P149" s="169"/>
      <c r="Q149" s="169"/>
      <c r="R149" s="169"/>
      <c r="S149" s="169"/>
      <c r="T149" s="169"/>
      <c r="U149" s="169"/>
      <c r="V149" s="169"/>
      <c r="W149" s="169"/>
      <c r="X149" s="169"/>
      <c r="Y149" s="169"/>
    </row>
    <row r="150" spans="1:25" x14ac:dyDescent="0.2">
      <c r="A150" s="146" t="s">
        <v>106</v>
      </c>
      <c r="B150" s="247">
        <f>IFERROR(Density!B150*(0.0145*B$3^3.04)/1000,"")</f>
        <v>0</v>
      </c>
      <c r="C150" s="154">
        <f>IFERROR(Density!C150*(0.0145*C$3^3.04)/1000,"")</f>
        <v>0</v>
      </c>
      <c r="D150" s="154">
        <f>IFERROR(Density!D150*(0.0145*D$3^3.04)/1000,"")</f>
        <v>0</v>
      </c>
      <c r="E150" s="154">
        <f>IFERROR(Density!E150*(0.0145*E$3^3.04)/1000,"")</f>
        <v>0</v>
      </c>
      <c r="F150" s="214">
        <f>IFERROR(Density!F150*(0.0145*F$3^3.04)/1000,"")</f>
        <v>0</v>
      </c>
      <c r="G150" s="154">
        <f>IFERROR(Density!G150*(0.0145*G$3^3.04)/1000,"")</f>
        <v>0</v>
      </c>
      <c r="H150" s="154">
        <f>IFERROR(Density!H150*(0.0145*H$3^3.04)/1000,"")</f>
        <v>0</v>
      </c>
      <c r="I150" s="154">
        <f>IFERROR(Density!I150*(0.0145*I$3^3.04)/1000,"")</f>
        <v>0</v>
      </c>
      <c r="J150" s="100">
        <f>IFERROR(Density!J150*(0.0145*J$3^3.04)/1000,"")</f>
        <v>0</v>
      </c>
      <c r="K150" s="114">
        <f>IFERROR(Density!K150*(0.0145*K$3^3.04)/1000,"")</f>
        <v>0</v>
      </c>
      <c r="L150" s="189">
        <f>SUM(B150:K150)/('Site Description'!$F$34/10000)</f>
        <v>0</v>
      </c>
      <c r="N150" s="209"/>
      <c r="O150" s="174"/>
      <c r="P150" s="174"/>
      <c r="Q150" s="174"/>
      <c r="R150" s="174"/>
      <c r="S150" s="174"/>
      <c r="T150" s="174"/>
      <c r="U150" s="174"/>
      <c r="V150" s="174"/>
      <c r="W150" s="174"/>
      <c r="X150" s="174"/>
      <c r="Y150" s="174"/>
    </row>
    <row r="151" spans="1:25" x14ac:dyDescent="0.2">
      <c r="A151" s="146" t="s">
        <v>51</v>
      </c>
      <c r="B151" s="247">
        <f>IFERROR(Density!B151*(0.0278*B$3^2.857)/1000,"")</f>
        <v>0</v>
      </c>
      <c r="C151" s="154">
        <f>IFERROR(Density!C151*(0.0278*C$3^2.857)/1000,"")</f>
        <v>0</v>
      </c>
      <c r="D151" s="154">
        <f>IFERROR(Density!D151*(0.0278*D$3^2.857)/1000,"")</f>
        <v>0</v>
      </c>
      <c r="E151" s="154">
        <f>IFERROR(Density!E151*(0.0278*E$3^2.857)/1000,"")</f>
        <v>0</v>
      </c>
      <c r="F151" s="214">
        <f>IFERROR(Density!F151*(0.0278*F$3^2.857)/1000,"")</f>
        <v>0</v>
      </c>
      <c r="G151" s="154">
        <f>IFERROR(Density!G151*(0.0278*G$3^2.857)/1000,"")</f>
        <v>0</v>
      </c>
      <c r="H151" s="154">
        <f>IFERROR(Density!H151*(0.0278*H$3^2.857)/1000,"")</f>
        <v>0</v>
      </c>
      <c r="I151" s="154">
        <f>IFERROR(Density!I151*(0.0278*I$3^2.857)/1000,"")</f>
        <v>0</v>
      </c>
      <c r="J151" s="100">
        <f>IFERROR(Density!J151*(0.0278*J$3^2.857)/1000,"")</f>
        <v>0</v>
      </c>
      <c r="K151" s="114">
        <f>IFERROR(Density!K151*(0.0278*K$3^2.857)/1000,"")</f>
        <v>0</v>
      </c>
      <c r="L151" s="189">
        <f>SUM(B151:K151)/('Site Description'!$F$34/10000)</f>
        <v>0</v>
      </c>
      <c r="N151" s="209"/>
      <c r="O151" s="174"/>
      <c r="P151" s="174"/>
      <c r="Q151" s="174"/>
      <c r="R151" s="174"/>
      <c r="S151" s="174"/>
      <c r="T151" s="174"/>
      <c r="U151" s="174"/>
      <c r="V151" s="174"/>
      <c r="W151" s="174"/>
      <c r="X151" s="174"/>
      <c r="Y151" s="174"/>
    </row>
    <row r="152" spans="1:25" x14ac:dyDescent="0.2">
      <c r="A152" s="146" t="s">
        <v>52</v>
      </c>
      <c r="B152" s="247">
        <f>IFERROR(Density!B152*(0.0229*((0.877*B$3)^3.106))/1000,"")</f>
        <v>0</v>
      </c>
      <c r="C152" s="154">
        <f>IFERROR(Density!C152*(0.0229*((0.877*C$3)^3.106))/1000,"")</f>
        <v>0</v>
      </c>
      <c r="D152" s="154">
        <f>IFERROR(Density!D152*(0.0229*((0.877*D$3)^3.106))/1000,"")</f>
        <v>0</v>
      </c>
      <c r="E152" s="154">
        <f>IFERROR(Density!E152*(0.0229*((0.877*E$3)^3.106))/1000,"")</f>
        <v>0</v>
      </c>
      <c r="F152" s="214">
        <f>IFERROR(Density!F152*(0.0229*((0.877*F$3)^3.106))/1000,"")</f>
        <v>0</v>
      </c>
      <c r="G152" s="154">
        <f>IFERROR(Density!G152*(0.0229*((0.877*G$3)^3.106))/1000,"")</f>
        <v>0</v>
      </c>
      <c r="H152" s="154">
        <f>IFERROR(Density!H152*(0.0229*((0.877*H$3)^3.106))/1000,"")</f>
        <v>0</v>
      </c>
      <c r="I152" s="154">
        <f>IFERROR(Density!I152*(0.0229*((0.877*I$3)^3.106))/1000,"")</f>
        <v>0</v>
      </c>
      <c r="J152" s="100">
        <f>IFERROR(Density!J152*(0.0229*((0.877*J$3)^3.106))/1000,"")</f>
        <v>0</v>
      </c>
      <c r="K152" s="114">
        <f>IFERROR(Density!K152*(0.0229*((0.877*K$3)^3.106))/1000,"")</f>
        <v>0</v>
      </c>
      <c r="L152" s="189">
        <f>SUM(B152:K152)/('Site Description'!$F$34/10000)</f>
        <v>0</v>
      </c>
    </row>
    <row r="153" spans="1:25" ht="16" thickBot="1" x14ac:dyDescent="0.25">
      <c r="A153" s="146" t="s">
        <v>53</v>
      </c>
      <c r="B153" s="257">
        <f>IFERROR(Density!B153*(0.0145*B$3^3.04)/1000,"")</f>
        <v>0</v>
      </c>
      <c r="C153" s="160">
        <f>IFERROR(Density!C153*(0.0145*C$3^3.04)/1000,"")</f>
        <v>0</v>
      </c>
      <c r="D153" s="160">
        <f>IFERROR(Density!D153*(0.0145*D$3^3.04)/1000,"")</f>
        <v>0</v>
      </c>
      <c r="E153" s="115">
        <f>IFERROR(Density!E153*(0.0145*E$3^3.04)/1000,"")</f>
        <v>0</v>
      </c>
      <c r="F153" s="215">
        <f>IFERROR(Density!F153*(0.0145*F$3^3.04)/1000,"")</f>
        <v>0</v>
      </c>
      <c r="G153" s="160">
        <f>IFERROR(Density!G153*(0.0145*G$3^3.04)/1000,"")</f>
        <v>0</v>
      </c>
      <c r="H153" s="160">
        <f>IFERROR(Density!H153*(0.0145*H$3^3.04)/1000,"")</f>
        <v>0</v>
      </c>
      <c r="I153" s="115">
        <f>IFERROR(Density!I153*(0.0145*I$3^3.04)/1000,"")</f>
        <v>0</v>
      </c>
      <c r="J153" s="115">
        <f>IFERROR(Density!J153*(0.0145*J$3^3.04)/1000,"")</f>
        <v>0</v>
      </c>
      <c r="K153" s="116">
        <f>IFERROR(Density!K153*(0.0145*K$3^3.04)/1000,"")</f>
        <v>0</v>
      </c>
      <c r="L153" s="189">
        <f>SUM(B153:K153)/('Site Description'!$F$34/10000)</f>
        <v>0</v>
      </c>
    </row>
    <row r="154" spans="1:25" ht="16" thickBot="1" x14ac:dyDescent="0.25">
      <c r="A154" s="199" t="s">
        <v>126</v>
      </c>
      <c r="B154" s="200">
        <f>IFERROR(SUM(B128:B153)/('Site Description'!$F$34/10000),"")</f>
        <v>0</v>
      </c>
      <c r="C154" s="201">
        <f>IFERROR(SUM(C128:C153)/('Site Description'!$F$34/10000),"")</f>
        <v>60.058745969632284</v>
      </c>
      <c r="D154" s="200">
        <f>IFERROR(SUM(D128:D153)/('Site Description'!$F$34/10000),"")</f>
        <v>0</v>
      </c>
      <c r="E154" s="200">
        <f>IFERROR(SUM(E128:E153)/('Site Description'!$F$34/10000),"")</f>
        <v>0</v>
      </c>
      <c r="F154" s="202">
        <f>IFERROR(SUM(F128:F153)/('Site Description'!$F$34/10000),"")</f>
        <v>0</v>
      </c>
      <c r="G154" s="200">
        <f>IFERROR(SUM(G128:G153)/('Site Description'!$F$34/10000),"")</f>
        <v>13.859710608376682</v>
      </c>
      <c r="H154" s="200">
        <f>IFERROR(SUM(H128:H153)/('Site Description'!$F$34/10000),"")</f>
        <v>0</v>
      </c>
      <c r="I154" s="200">
        <f>IFERROR(SUM(I128:I153)/('Site Description'!$F$34/10000),"")</f>
        <v>0</v>
      </c>
      <c r="J154" s="200">
        <f>IFERROR(SUM(J128:J153)/('Site Description'!$F$34/10000),"")</f>
        <v>0</v>
      </c>
      <c r="K154" s="203">
        <f>IFERROR(SUM(K128:K153)/('Site Description'!$F$34/10000),"")</f>
        <v>0</v>
      </c>
      <c r="L154" s="204">
        <f>IF(SUM(B154:K154)&gt;0,SUM(B154:K154),"")</f>
        <v>73.918456578008971</v>
      </c>
    </row>
    <row r="155" spans="1:25" ht="16" thickBot="1" x14ac:dyDescent="0.25"/>
    <row r="156" spans="1:25" ht="16" thickBot="1" x14ac:dyDescent="0.25">
      <c r="A156" s="448" t="s">
        <v>60</v>
      </c>
      <c r="B156" s="449"/>
      <c r="C156" s="450"/>
      <c r="D156" s="450"/>
      <c r="E156" s="450"/>
      <c r="F156" s="450"/>
      <c r="G156" s="450"/>
      <c r="H156" s="450"/>
      <c r="I156" s="450"/>
      <c r="J156" s="450"/>
      <c r="K156" s="451"/>
      <c r="L156" s="169"/>
    </row>
    <row r="157" spans="1:25" x14ac:dyDescent="0.2">
      <c r="A157" s="171"/>
      <c r="B157" s="172" t="s">
        <v>107</v>
      </c>
      <c r="C157" s="464" t="s">
        <v>23</v>
      </c>
      <c r="D157" s="465"/>
      <c r="E157" s="465"/>
      <c r="F157" s="466"/>
      <c r="G157" s="458" t="s">
        <v>24</v>
      </c>
      <c r="H157" s="459"/>
      <c r="I157" s="459"/>
      <c r="J157" s="459"/>
      <c r="K157" s="460"/>
      <c r="L157" s="173" t="s">
        <v>109</v>
      </c>
    </row>
    <row r="158" spans="1:25" x14ac:dyDescent="0.2">
      <c r="A158" s="177" t="s">
        <v>54</v>
      </c>
      <c r="B158" s="172">
        <v>7.5</v>
      </c>
      <c r="C158" s="172">
        <v>15</v>
      </c>
      <c r="D158" s="172">
        <v>25</v>
      </c>
      <c r="E158" s="172">
        <v>35</v>
      </c>
      <c r="F158" s="172">
        <v>45</v>
      </c>
      <c r="G158" s="172">
        <v>15</v>
      </c>
      <c r="H158" s="172">
        <v>25</v>
      </c>
      <c r="I158" s="172">
        <v>35</v>
      </c>
      <c r="J158" s="172">
        <v>45</v>
      </c>
      <c r="K158" s="178">
        <v>55</v>
      </c>
      <c r="L158" s="179" t="s">
        <v>125</v>
      </c>
    </row>
    <row r="159" spans="1:25" x14ac:dyDescent="0.2">
      <c r="A159" s="184" t="s">
        <v>42</v>
      </c>
      <c r="B159" s="243">
        <f>IFERROR(Density!B159*(0.0091*B$3^3.28)/1000,"")</f>
        <v>0</v>
      </c>
      <c r="C159" s="244">
        <f>IFERROR(Density!C159*(0.0091*C$3^3.28)/1000,"")</f>
        <v>0</v>
      </c>
      <c r="D159" s="244">
        <f>IFERROR(Density!D159*(0.0091*D$3^3.28)/1000,"")</f>
        <v>0</v>
      </c>
      <c r="E159" s="244">
        <f>IFERROR(Density!E159*(0.0091*E$3^3.28)/1000,"")</f>
        <v>0</v>
      </c>
      <c r="F159" s="245">
        <f>IFERROR(Density!F159*(0.0091*F$3^3.28)/1000,"")</f>
        <v>0</v>
      </c>
      <c r="G159" s="244">
        <f>IFERROR(Density!G159*(0.0091*G$3^3.28)/1000,"")</f>
        <v>0</v>
      </c>
      <c r="H159" s="244">
        <f>IFERROR(Density!H159*(0.0091*H$3^3.28)/1000,"")</f>
        <v>0</v>
      </c>
      <c r="I159" s="244">
        <f>IFERROR(Density!I159*(0.0091*I$3^3.28)/1000,"")</f>
        <v>0</v>
      </c>
      <c r="J159" s="244">
        <f>IFERROR(Density!J159*(0.0091*J$3^3.28)/1000,"")</f>
        <v>0</v>
      </c>
      <c r="K159" s="246">
        <f>IFERROR(Density!K159*(0.0091*K$3^3.28)/1000,"")</f>
        <v>0</v>
      </c>
      <c r="L159" s="189">
        <f>SUM(B159:K159)/('Site Description'!$G$34/10000)</f>
        <v>0</v>
      </c>
    </row>
    <row r="160" spans="1:25" x14ac:dyDescent="0.2">
      <c r="A160" s="184" t="s">
        <v>105</v>
      </c>
      <c r="B160" s="247">
        <f>IFERROR(Density!B160*(0.0177*B158^2.9611)/1000,"")</f>
        <v>0</v>
      </c>
      <c r="C160" s="244">
        <f>IFERROR(Density!C160*(0.0177*C158^2.9611)/1000,"")</f>
        <v>0</v>
      </c>
      <c r="D160" s="244">
        <f>IFERROR(Density!D160*(0.0177*D158^2.9611)/1000,"")</f>
        <v>0</v>
      </c>
      <c r="E160" s="244">
        <f>IFERROR(Density!E160*(0.0177*E158^2.9611)/1000,"")</f>
        <v>0</v>
      </c>
      <c r="F160" s="248">
        <f>IFERROR(Density!F160*(0.0177*F158^2.9611)/1000,"")</f>
        <v>0</v>
      </c>
      <c r="G160" s="244">
        <f>IFERROR(Density!G160*(0.0177*G158^2.9611)/1000,"")</f>
        <v>0</v>
      </c>
      <c r="H160" s="244">
        <f>IFERROR(Density!H160*(0.0177*H158^2.9611)/1000,"")</f>
        <v>0</v>
      </c>
      <c r="I160" s="244">
        <f>IFERROR(Density!I160*(0.0177*I158^2.9611)/1000,"")</f>
        <v>0</v>
      </c>
      <c r="J160" s="249">
        <f>IFERROR(Density!J160*(0.0177*J158^2.9611)/1000,"")</f>
        <v>0</v>
      </c>
      <c r="K160" s="250">
        <f>IFERROR(Density!K160*(0.0177*K158^2.9611)/1000,"")</f>
        <v>0</v>
      </c>
      <c r="L160" s="189">
        <f>SUM(B160:K160)/('Site Description'!$G$34/10000)</f>
        <v>0</v>
      </c>
    </row>
    <row r="161" spans="1:25" x14ac:dyDescent="0.2">
      <c r="A161" s="184" t="s">
        <v>43</v>
      </c>
      <c r="B161" s="247">
        <f>IFERROR(Density!B161*(0.0161*B$3^3.05)/1000,"")</f>
        <v>0</v>
      </c>
      <c r="C161" s="244">
        <f>IFERROR(Density!C161*(0.0161*C$3^3.05)/1000,"")</f>
        <v>0</v>
      </c>
      <c r="D161" s="244">
        <f>IFERROR(Density!D161*(0.0161*D$3^3.05)/1000,"")</f>
        <v>0</v>
      </c>
      <c r="E161" s="244">
        <f>IFERROR(Density!E161*(0.0161*E$3^3.05)/1000,"")</f>
        <v>0</v>
      </c>
      <c r="F161" s="245">
        <f>IFERROR(Density!F161*(0.0161*F$3^3.05)/1000,"")</f>
        <v>0</v>
      </c>
      <c r="G161" s="244">
        <f>IFERROR(Density!G161*(0.0161*G$3^3.05)/1000,"")</f>
        <v>0</v>
      </c>
      <c r="H161" s="244">
        <f>IFERROR(Density!H161*(0.0161*H$3^3.05)/1000,"")</f>
        <v>0</v>
      </c>
      <c r="I161" s="244">
        <f>IFERROR(Density!I161*(0.0161*I$3^3.05)/1000,"")</f>
        <v>0</v>
      </c>
      <c r="J161" s="244">
        <f>IFERROR(Density!J161*(0.0161*J$3^3.05)/1000,"")</f>
        <v>0</v>
      </c>
      <c r="K161" s="246">
        <f>IFERROR(Density!K161*(0.0161*K$3^3.05)/1000,"")</f>
        <v>0</v>
      </c>
      <c r="L161" s="189">
        <f>SUM(B161:K161)/('Site Description'!$G$34/10000)</f>
        <v>0</v>
      </c>
    </row>
    <row r="162" spans="1:25" x14ac:dyDescent="0.2">
      <c r="A162" s="194" t="s">
        <v>104</v>
      </c>
      <c r="B162" s="247">
        <f>IFERROR(Density!B162*(0.0276*B$3^2.92)/1000,"")</f>
        <v>0</v>
      </c>
      <c r="C162" s="244">
        <f>IFERROR(Density!C162*(0.0276*C$3^2.92)/1000,"")</f>
        <v>0</v>
      </c>
      <c r="D162" s="244">
        <f>IFERROR(Density!D162*(0.0276*D$3^2.92)/1000,"")</f>
        <v>0</v>
      </c>
      <c r="E162" s="244">
        <f>IFERROR(Density!E162*(0.0276*E$3^2.92)/1000,"")</f>
        <v>0</v>
      </c>
      <c r="F162" s="244">
        <f>IFERROR(Density!F162*(0.0276*F$3^2.92)/1000,"")</f>
        <v>0</v>
      </c>
      <c r="G162" s="251">
        <f>IFERROR(Density!G162*(0.0276*G$3^2.92)/1000,"")</f>
        <v>0</v>
      </c>
      <c r="H162" s="244">
        <f>IFERROR(Density!H162*(0.0276*H$3^2.92)/1000,"")</f>
        <v>0</v>
      </c>
      <c r="I162" s="244">
        <f>IFERROR(Density!I162*(0.0276*I$3^2.92)/1000,"")</f>
        <v>0</v>
      </c>
      <c r="J162" s="244">
        <f>IFERROR(Density!J162*(0.0276*J$3^2.92)/1000,"")</f>
        <v>0</v>
      </c>
      <c r="K162" s="246">
        <f>IFERROR(Density!K162*(0.0276*K$3^2.92)/1000,"")</f>
        <v>0</v>
      </c>
      <c r="L162" s="189">
        <f>SUM(B162:K162)/('Site Description'!$G$34/10000)</f>
        <v>0</v>
      </c>
    </row>
    <row r="163" spans="1:25" x14ac:dyDescent="0.2">
      <c r="A163" s="195"/>
      <c r="B163" s="252"/>
      <c r="C163" s="253"/>
      <c r="D163" s="253"/>
      <c r="E163" s="253"/>
      <c r="F163" s="254"/>
      <c r="G163" s="253"/>
      <c r="H163" s="253"/>
      <c r="I163" s="253"/>
      <c r="J163" s="253"/>
      <c r="K163" s="255"/>
      <c r="L163" s="189"/>
    </row>
    <row r="164" spans="1:25" x14ac:dyDescent="0.2">
      <c r="A164" s="195" t="s">
        <v>100</v>
      </c>
      <c r="B164" s="247">
        <f>IFERROR(Density!B164*(0.0141*B$3^3.04)/1000,"")</f>
        <v>0</v>
      </c>
      <c r="C164" s="244">
        <f>IFERROR(Density!C164*(0.0141*C$3^3.04)/1000,"")</f>
        <v>0</v>
      </c>
      <c r="D164" s="244">
        <f>IFERROR(Density!D164*(0.0141*D$3^3.04)/1000,"")</f>
        <v>0</v>
      </c>
      <c r="E164" s="244">
        <f>IFERROR(Density!E164*(0.0141*E$3^3.04)/1000,"")</f>
        <v>0</v>
      </c>
      <c r="F164" s="248">
        <f>IFERROR(Density!F164*(0.0141*F$3^3.04)/1000,"")</f>
        <v>0</v>
      </c>
      <c r="G164" s="154">
        <f>IFERROR(Density!G164*(0.0141*G$3^3.04)/1000,"")</f>
        <v>0</v>
      </c>
      <c r="H164" s="154">
        <f>IFERROR(Density!H164*(0.0141*H$3^3.04)/1000,"")</f>
        <v>0</v>
      </c>
      <c r="I164" s="154">
        <f>IFERROR(Density!I164*(0.0141*I$3^3.04)/1000,"")</f>
        <v>0</v>
      </c>
      <c r="J164" s="100">
        <f>IFERROR(Density!J164*(0.0141*J$3^3.04)/1000,"")</f>
        <v>0</v>
      </c>
      <c r="K164" s="114">
        <f>IFERROR(Density!K164*(0.0141*K$3^3.04)/1000,"")</f>
        <v>0</v>
      </c>
      <c r="L164" s="189">
        <f>SUM(B164:K164)/('Site Description'!$G$34/10000)</f>
        <v>0</v>
      </c>
    </row>
    <row r="165" spans="1:25" x14ac:dyDescent="0.2">
      <c r="A165" s="146" t="s">
        <v>44</v>
      </c>
      <c r="B165" s="247">
        <f>IFERROR(Density!B165*(0.0141*B$3^3.04)/1000,"")</f>
        <v>0</v>
      </c>
      <c r="C165" s="244">
        <f>IFERROR(Density!C165*(0.0141*C$3^3.04)/1000,"")</f>
        <v>0</v>
      </c>
      <c r="D165" s="244">
        <f>IFERROR(Density!D165*(0.0141*D$3^3.04)/1000,"")</f>
        <v>0</v>
      </c>
      <c r="E165" s="244">
        <f>IFERROR(Density!E165*(0.0141*E$3^3.04)/1000,"")</f>
        <v>0</v>
      </c>
      <c r="F165" s="248">
        <f>IFERROR(Density!F165*(0.0141*F$3^3.04)/1000,"")</f>
        <v>0</v>
      </c>
      <c r="G165" s="154">
        <f>IFERROR(Density!G165*(0.0141*G$3^3.04)/1000,"")</f>
        <v>0</v>
      </c>
      <c r="H165" s="154">
        <f>IFERROR(Density!H165*(0.0141*H$3^3.04)/1000,"")</f>
        <v>0</v>
      </c>
      <c r="I165" s="154">
        <f>IFERROR(Density!I165*(0.0141*I$3^3.04)/1000,"")</f>
        <v>0</v>
      </c>
      <c r="J165" s="100">
        <f>IFERROR(Density!J165*(0.0141*J$3^3.04)/1000,"")</f>
        <v>0</v>
      </c>
      <c r="K165" s="114">
        <f>IFERROR(Density!K165*(0.0141*K$3^3.04)/1000,"")</f>
        <v>0</v>
      </c>
      <c r="L165" s="189">
        <f>SUM(B165:K165)/('Site Description'!$G$34/10000)</f>
        <v>0</v>
      </c>
    </row>
    <row r="166" spans="1:25" x14ac:dyDescent="0.2">
      <c r="A166" s="146" t="s">
        <v>28</v>
      </c>
      <c r="B166" s="247">
        <f>IFERROR(Density!B166*(0.0201*B$3^3.0595)/1000,"")</f>
        <v>0</v>
      </c>
      <c r="C166" s="244">
        <f>IFERROR(Density!C166*(0.0201*C$3^3.0595)/1000,"")</f>
        <v>0</v>
      </c>
      <c r="D166" s="244">
        <f>IFERROR(Density!D166*(0.0201*D$3^3.0595)/1000,"")</f>
        <v>0</v>
      </c>
      <c r="E166" s="244">
        <f>IFERROR(Density!E166*(0.0201*E$3^3.0595)/1000,"")</f>
        <v>0</v>
      </c>
      <c r="F166" s="248">
        <f>IFERROR(Density!F166*(0.0201*F$3^3.0595)/1000,"")</f>
        <v>0</v>
      </c>
      <c r="G166" s="154">
        <f>IFERROR(Density!G166*(0.0201*G$3^3.0595)/1000,"")</f>
        <v>0</v>
      </c>
      <c r="H166" s="154">
        <f>IFERROR(Density!H166*(0.0201*H$3^3.0595)/1000,"")</f>
        <v>0</v>
      </c>
      <c r="I166" s="154">
        <f>IFERROR(Density!I166*(0.0201*I$3^3.0595)/1000,"")</f>
        <v>0</v>
      </c>
      <c r="J166" s="100">
        <f>IFERROR(Density!J166*(0.0201*J$3^3.0595)/1000,"")</f>
        <v>0</v>
      </c>
      <c r="K166" s="114">
        <f>IFERROR(Density!K166*(0.0201*K$3^3.0595)/1000,"")</f>
        <v>0</v>
      </c>
      <c r="L166" s="189">
        <f>SUM(B166:K166)/('Site Description'!$G$34/10000)</f>
        <v>0</v>
      </c>
    </row>
    <row r="167" spans="1:25" x14ac:dyDescent="0.2">
      <c r="A167" s="146" t="s">
        <v>29</v>
      </c>
      <c r="B167" s="247">
        <f>IFERROR(Density!B167*(0.0217*B$3^3.0127)/1000,"")</f>
        <v>0</v>
      </c>
      <c r="C167" s="244">
        <f>IFERROR(Density!C167*(0.0217*C$3^3.0127)/1000,"")</f>
        <v>0</v>
      </c>
      <c r="D167" s="244">
        <f>IFERROR(Density!D167*(0.0217*D$3^3.0127)/1000,"")</f>
        <v>0</v>
      </c>
      <c r="E167" s="244">
        <f>IFERROR(Density!E167*(0.0217*E$3^3.0127)/1000,"")</f>
        <v>0</v>
      </c>
      <c r="F167" s="245">
        <f>IFERROR(Density!F167*(0.0217*F$3^3.0127)/1000,"")</f>
        <v>0</v>
      </c>
      <c r="G167" s="154">
        <f>IFERROR(Density!G167*(0.0217*G$3^3.0127)/1000,"")</f>
        <v>0</v>
      </c>
      <c r="H167" s="154">
        <f>IFERROR(Density!H167*(0.0217*H$3^3.0127)/1000,"")</f>
        <v>0</v>
      </c>
      <c r="I167" s="154">
        <f>IFERROR(Density!I167*(0.0217*I$3^3.0127)/1000,"")</f>
        <v>0</v>
      </c>
      <c r="J167" s="154">
        <f>IFERROR(Density!J167*(0.0217*J$3^3.0127)/1000,"")</f>
        <v>0</v>
      </c>
      <c r="K167" s="155">
        <f>IFERROR(Density!K167*(0.0217*K$3^3.0127)/1000,"")</f>
        <v>0</v>
      </c>
      <c r="L167" s="189">
        <f>SUM(B167:K167)/('Site Description'!$G$34/10000)</f>
        <v>0</v>
      </c>
      <c r="M167" s="174"/>
    </row>
    <row r="168" spans="1:25" x14ac:dyDescent="0.2">
      <c r="A168" s="146" t="s">
        <v>26</v>
      </c>
      <c r="B168" s="247">
        <f>IFERROR(Density!B168*(0.0141*B$3^3.04)/1000,"")</f>
        <v>0</v>
      </c>
      <c r="C168" s="244">
        <f>IFERROR(Density!C168*(0.0141*C$3^3.04)/1000,"")</f>
        <v>0</v>
      </c>
      <c r="D168" s="244">
        <f>IFERROR(Density!D168*(0.0141*D$3^3.04)/1000,"")</f>
        <v>0</v>
      </c>
      <c r="E168" s="244">
        <f>IFERROR(Density!E168*(0.0141*E$3^3.04)/1000,"")</f>
        <v>0</v>
      </c>
      <c r="F168" s="248">
        <f>IFERROR(Density!F168*(0.0141*F$3^3.04)/1000,"")</f>
        <v>0</v>
      </c>
      <c r="G168" s="154">
        <f>IFERROR(Density!G168*(0.0141*G$3^3.04)/1000,"")</f>
        <v>0</v>
      </c>
      <c r="H168" s="154">
        <f>IFERROR(Density!H168*(0.0141*H$3^3.04)/1000,"")</f>
        <v>0</v>
      </c>
      <c r="I168" s="154">
        <f>IFERROR(Density!I168*(0.0141*I$3^3.04)/1000,"")</f>
        <v>0</v>
      </c>
      <c r="J168" s="100">
        <f>IFERROR(Density!J168*(0.0141*J$3^3.04)/1000,"")</f>
        <v>0</v>
      </c>
      <c r="K168" s="114">
        <f>IFERROR(Density!K168*(0.0141*K$3^3.04)/1000,"")</f>
        <v>0</v>
      </c>
      <c r="L168" s="189">
        <f>SUM(B168:K168)/('Site Description'!$G$34/10000)</f>
        <v>0</v>
      </c>
    </row>
    <row r="169" spans="1:25" x14ac:dyDescent="0.2">
      <c r="A169" s="198"/>
      <c r="B169" s="252"/>
      <c r="C169" s="253"/>
      <c r="D169" s="253"/>
      <c r="E169" s="253"/>
      <c r="F169" s="254"/>
      <c r="G169" s="61"/>
      <c r="H169" s="61"/>
      <c r="I169" s="61"/>
      <c r="J169" s="61"/>
      <c r="K169" s="256"/>
      <c r="L169" s="189"/>
      <c r="M169" s="169"/>
    </row>
    <row r="170" spans="1:25" x14ac:dyDescent="0.2">
      <c r="A170" s="146" t="s">
        <v>45</v>
      </c>
      <c r="B170" s="247">
        <f>IFERROR(Density!B170*(0.0145*B$3^3.04)/1000,"")</f>
        <v>0</v>
      </c>
      <c r="C170" s="154">
        <f>IFERROR(Density!C170*(0.0145*C$3^3.04)/1000,"")</f>
        <v>0</v>
      </c>
      <c r="D170" s="154">
        <f>IFERROR(Density!D170*(0.0145*D$3^3.04)/1000,"")</f>
        <v>0</v>
      </c>
      <c r="E170" s="154">
        <f>IFERROR(Density!E170*(0.0145*E$3^3.04)/1000,"")</f>
        <v>0</v>
      </c>
      <c r="F170" s="216">
        <f>IFERROR(Density!F170*(0.0145*F$3^3.04)/1000,"")</f>
        <v>0</v>
      </c>
      <c r="G170" s="154">
        <f>IFERROR(Density!G170*(0.0145*G$3^3.04)/1000,"")</f>
        <v>0</v>
      </c>
      <c r="H170" s="154">
        <f>IFERROR(Density!H170*(0.0145*H$3^3.04)/1000,"")</f>
        <v>0</v>
      </c>
      <c r="I170" s="154">
        <f>IFERROR(Density!I170*(0.0145*I$3^3.04)/1000,"")</f>
        <v>0</v>
      </c>
      <c r="J170" s="154">
        <f>IFERROR(Density!J170*(0.0145*J$3^3.04)/1000,"")</f>
        <v>0</v>
      </c>
      <c r="K170" s="114">
        <f>IFERROR(Density!K170*(0.0145*K$3^3.04)/1000,"")</f>
        <v>0</v>
      </c>
      <c r="L170" s="189">
        <f>SUM(B170:K170)/('Site Description'!$G$34/10000)</f>
        <v>0</v>
      </c>
      <c r="M170" s="174"/>
    </row>
    <row r="171" spans="1:25" x14ac:dyDescent="0.2">
      <c r="A171" s="146" t="s">
        <v>46</v>
      </c>
      <c r="B171" s="247">
        <f>IFERROR(Density!B171*(0.0145*B$3^3.04)/1000,"")</f>
        <v>0</v>
      </c>
      <c r="C171" s="154">
        <f>IFERROR(Density!C171*(0.0145*C$3^3.04)/1000,"")</f>
        <v>0</v>
      </c>
      <c r="D171" s="154">
        <f>IFERROR(Density!D171*(0.0145*D$3^3.04)/1000,"")</f>
        <v>0</v>
      </c>
      <c r="E171" s="154">
        <f>IFERROR(Density!E171*(0.0145*E$3^3.04)/1000,"")</f>
        <v>0</v>
      </c>
      <c r="F171" s="216">
        <f>IFERROR(Density!F171*(0.0145*F$3^3.04)/1000,"")</f>
        <v>0</v>
      </c>
      <c r="G171" s="154">
        <f>IFERROR(Density!G171*(0.0145*G$3^3.04)/1000,"")</f>
        <v>0</v>
      </c>
      <c r="H171" s="154">
        <f>IFERROR(Density!H171*(0.0145*H$3^3.04)/1000,"")</f>
        <v>0</v>
      </c>
      <c r="I171" s="154">
        <f>IFERROR(Density!I171*(0.0145*I$3^3.04)/1000,"")</f>
        <v>0</v>
      </c>
      <c r="J171" s="154">
        <f>IFERROR(Density!J171*(0.0145*J$3^3.04)/1000,"")</f>
        <v>0</v>
      </c>
      <c r="K171" s="155">
        <f>IFERROR(Density!K171*(0.0145*K$3^3.04)/1000,"")</f>
        <v>0</v>
      </c>
      <c r="L171" s="189">
        <f>SUM(B171:K171)/('Site Description'!$G$34/10000)</f>
        <v>0</v>
      </c>
      <c r="M171" s="174"/>
    </row>
    <row r="172" spans="1:25" x14ac:dyDescent="0.2">
      <c r="A172" s="146" t="s">
        <v>47</v>
      </c>
      <c r="B172" s="247">
        <f>IFERROR(Density!B172*(0.0145*B$3^3.04)/1000,"")</f>
        <v>0</v>
      </c>
      <c r="C172" s="154">
        <f>IFERROR(Density!C172*(0.0145*C$3^3.04)/1000,"")</f>
        <v>0</v>
      </c>
      <c r="D172" s="154">
        <f>IFERROR(Density!D172*(0.0145*D$3^3.04)/1000,"")</f>
        <v>0</v>
      </c>
      <c r="E172" s="154">
        <f>IFERROR(Density!E172*(0.0145*E$3^3.04)/1000,"")</f>
        <v>0</v>
      </c>
      <c r="F172" s="214">
        <f>IFERROR(Density!F172*(0.0145*F$3^3.04)/1000,"")</f>
        <v>0</v>
      </c>
      <c r="G172" s="154">
        <f>IFERROR(Density!G172*(0.0145*G$3^3.04)/1000,"")</f>
        <v>0</v>
      </c>
      <c r="H172" s="154">
        <f>IFERROR(Density!H172*(0.0145*H$3^3.04)/1000,"")</f>
        <v>0</v>
      </c>
      <c r="I172" s="154">
        <f>IFERROR(Density!I172*(0.0145*I$3^3.04)/1000,"")</f>
        <v>0</v>
      </c>
      <c r="J172" s="100">
        <f>IFERROR(Density!J172*(0.0145*J$3^3.04)/1000,"")</f>
        <v>0</v>
      </c>
      <c r="K172" s="114">
        <f>IFERROR(Density!K172*(0.0145*K$3^3.04)/1000,"")</f>
        <v>0</v>
      </c>
      <c r="L172" s="189">
        <f>SUM(B172:K172)/('Site Description'!$G$34/10000)</f>
        <v>0</v>
      </c>
    </row>
    <row r="173" spans="1:25" x14ac:dyDescent="0.2">
      <c r="A173" s="146" t="s">
        <v>48</v>
      </c>
      <c r="B173" s="247">
        <f>IFERROR(Density!B173*(0.0104*B$3^3.24)/1000,"")</f>
        <v>0</v>
      </c>
      <c r="C173" s="154">
        <f>IFERROR(Density!C173*(0.0104*C$3^3.24)/1000,"")</f>
        <v>0</v>
      </c>
      <c r="D173" s="154">
        <f>IFERROR(Density!D173*(0.0104*D$3^3.24)/1000,"")</f>
        <v>0</v>
      </c>
      <c r="E173" s="154">
        <f>IFERROR(Density!E173*(0.0104*E$3^3.24)/1000,"")</f>
        <v>0</v>
      </c>
      <c r="F173" s="214">
        <f>IFERROR(Density!F173*(0.0104*F$3^3.24)/1000,"")</f>
        <v>0</v>
      </c>
      <c r="G173" s="154">
        <f>IFERROR(Density!G173*(0.0104*G$3^3.24)/1000,"")</f>
        <v>0</v>
      </c>
      <c r="H173" s="154">
        <f>IFERROR(Density!H173*(0.0104*H$3^3.24)/1000,"")</f>
        <v>0</v>
      </c>
      <c r="I173" s="154">
        <f>IFERROR(Density!I173*(0.0104*I$3^3.24)/1000,"")</f>
        <v>0</v>
      </c>
      <c r="J173" s="100">
        <f>IFERROR(Density!J173*(0.0104*J$3^3.24)/1000,"")</f>
        <v>0</v>
      </c>
      <c r="K173" s="114">
        <f>IFERROR(Density!K173*(0.0104*K$3^3.24)/1000,"")</f>
        <v>0</v>
      </c>
      <c r="L173" s="189">
        <f>SUM(B173:K173)/('Site Description'!$G$34/10000)</f>
        <v>0</v>
      </c>
    </row>
    <row r="174" spans="1:25" x14ac:dyDescent="0.2">
      <c r="A174" s="146" t="s">
        <v>32</v>
      </c>
      <c r="B174" s="247">
        <f>IFERROR(Density!B174*(0.0189*B$3^3.06)/1000,"")</f>
        <v>0</v>
      </c>
      <c r="C174" s="154">
        <f>IFERROR(Density!C174*(0.0189*C$3^3.06)/1000,"")</f>
        <v>0</v>
      </c>
      <c r="D174" s="154">
        <f>IFERROR(Density!D174*(0.0189*D$3^3.06)/1000,"")</f>
        <v>0</v>
      </c>
      <c r="E174" s="154">
        <f>IFERROR(Density!E174*(0.0189*E$3^3.06)/1000,"")</f>
        <v>0</v>
      </c>
      <c r="F174" s="216">
        <f>IFERROR(Density!F174*(0.0189*F$3^3.06)/1000,"")</f>
        <v>0</v>
      </c>
      <c r="G174" s="154">
        <f>IFERROR(Density!G174*(0.0189*G$3^3.06)/1000,"")</f>
        <v>0</v>
      </c>
      <c r="H174" s="154">
        <f>IFERROR(Density!H174*(0.0189*H$3^3.06)/1000,"")</f>
        <v>0</v>
      </c>
      <c r="I174" s="154">
        <f>IFERROR(Density!I174*(0.0189*I$3^3.06)/1000,"")</f>
        <v>0</v>
      </c>
      <c r="J174" s="154">
        <f>IFERROR(Density!J174*(0.0189*J$3^3.06)/1000,"")</f>
        <v>0</v>
      </c>
      <c r="K174" s="155">
        <f>IFERROR(Density!K174*(0.0189*K$3^3.06)/1000,"")</f>
        <v>0</v>
      </c>
      <c r="L174" s="189">
        <f>SUM(B174:K174)/('Site Description'!$G$34/10000)</f>
        <v>0</v>
      </c>
    </row>
    <row r="175" spans="1:25" x14ac:dyDescent="0.2">
      <c r="A175" s="146" t="s">
        <v>49</v>
      </c>
      <c r="B175" s="247">
        <f>IFERROR(Density!B175*(0.0157*B$3^3.0167)/1000,"")</f>
        <v>0</v>
      </c>
      <c r="C175" s="154">
        <f>IFERROR(Density!C175*(0.0157*C$3^3.0167)/1000,"")</f>
        <v>0.94246032136961433</v>
      </c>
      <c r="D175" s="154">
        <f>IFERROR(Density!D175*(0.0157*D$3^3.0167)/1000,"")</f>
        <v>0</v>
      </c>
      <c r="E175" s="154">
        <f>IFERROR(Density!E175*(0.0157*E$3^3.0167)/1000,"")</f>
        <v>0</v>
      </c>
      <c r="F175" s="216">
        <f>IFERROR(Density!F175*(0.0157*F$3^3.0167)/1000,"")</f>
        <v>0</v>
      </c>
      <c r="G175" s="154">
        <f>IFERROR(Density!G175*(0.0157*G$3^3.0167)/1000,"")</f>
        <v>5.5438842433506726E-2</v>
      </c>
      <c r="H175" s="154">
        <f>IFERROR(Density!H175*(0.0157*H$3^3.0167)/1000,"")</f>
        <v>0</v>
      </c>
      <c r="I175" s="154">
        <f>IFERROR(Density!I175*(0.0157*I$3^3.0167)/1000,"")</f>
        <v>0</v>
      </c>
      <c r="J175" s="154">
        <f>IFERROR(Density!J175*(0.0157*J$3^3.0167)/1000,"")</f>
        <v>0</v>
      </c>
      <c r="K175" s="155">
        <f>IFERROR(Density!K175*(0.0157*K$3^3.0167)/1000,"")</f>
        <v>0</v>
      </c>
      <c r="L175" s="189">
        <f>SUM(B175:K175)/('Site Description'!$G$34/10000)</f>
        <v>83.158263650260082</v>
      </c>
      <c r="N175" s="209"/>
      <c r="O175" s="174"/>
      <c r="P175" s="174"/>
      <c r="Q175" s="174"/>
      <c r="R175" s="174"/>
      <c r="S175" s="174"/>
      <c r="T175" s="174"/>
      <c r="U175" s="174"/>
      <c r="V175" s="174"/>
      <c r="W175" s="174"/>
      <c r="X175" s="174"/>
      <c r="Y175" s="174"/>
    </row>
    <row r="176" spans="1:25" x14ac:dyDescent="0.2">
      <c r="A176" s="146" t="s">
        <v>76</v>
      </c>
      <c r="B176" s="247">
        <f>IFERROR(Density!B176*(0.0162*B$3^3.09)/1000,"")</f>
        <v>0</v>
      </c>
      <c r="C176" s="154">
        <f>IFERROR(Density!C176*(0.0162*C$3^3.09)/1000,"")</f>
        <v>0</v>
      </c>
      <c r="D176" s="154">
        <f>IFERROR(Density!D176*(0.0162*D$3^3.09)/1000,"")</f>
        <v>0</v>
      </c>
      <c r="E176" s="154">
        <f>IFERROR(Density!E176*(0.0162*E$3^3.09)/1000,"")</f>
        <v>0</v>
      </c>
      <c r="F176" s="214">
        <f>IFERROR(Density!F176*(0.0162*F$3^3.09)/1000,"")</f>
        <v>0</v>
      </c>
      <c r="G176" s="154">
        <f>IFERROR(Density!G176*(0.0162*G$3^3.09)/1000,"")</f>
        <v>0</v>
      </c>
      <c r="H176" s="154">
        <f>IFERROR(Density!H176*(0.0162*H$3^3.09)/1000,"")</f>
        <v>0</v>
      </c>
      <c r="I176" s="154">
        <f>IFERROR(Density!I176*(0.0162*I$3^3.09)/1000,"")</f>
        <v>0</v>
      </c>
      <c r="J176" s="100">
        <f>IFERROR(Density!J176*(0.0162*J$3^3.09)/1000,"")</f>
        <v>0</v>
      </c>
      <c r="K176" s="114">
        <f>IFERROR(Density!K176*(0.0162*K$3^3.09)/1000,"")</f>
        <v>0</v>
      </c>
      <c r="L176" s="189">
        <f>SUM(B176:K176)/('Site Description'!$G$34/10000)</f>
        <v>0</v>
      </c>
    </row>
    <row r="177" spans="1:25" x14ac:dyDescent="0.2">
      <c r="A177" s="146" t="s">
        <v>33</v>
      </c>
      <c r="B177" s="247">
        <f>IFERROR(Density!B177*(0.0241*((0.794*B$3))^3.1478)/1000,"")</f>
        <v>0</v>
      </c>
      <c r="C177" s="154">
        <f>IFERROR(Density!C177*(0.0241*((0.794*C$3))^3.1478)/1000,"")</f>
        <v>0</v>
      </c>
      <c r="D177" s="154">
        <f>IFERROR(Density!D177*(0.0241*((0.794*D$3))^3.1478)/1000,"")</f>
        <v>0</v>
      </c>
      <c r="E177" s="154">
        <f>IFERROR(Density!E177*(0.0241*E$3^3.1478)/1000,"")</f>
        <v>0</v>
      </c>
      <c r="F177" s="214">
        <f>IFERROR(Density!F177*(0.0241*F$3^3.1478)/1000,"")</f>
        <v>0</v>
      </c>
      <c r="G177" s="154">
        <f>IFERROR(Density!G177*(0.0241*((0.794*G$3))^3.1478)/1000,"")</f>
        <v>0</v>
      </c>
      <c r="H177" s="154">
        <f>IFERROR(Density!H177*(0.0241*((0.794*H$3))^3.1478)/1000,"")</f>
        <v>0</v>
      </c>
      <c r="I177" s="154">
        <f>IFERROR(Density!I177*(0.0241*((0.794*I$3))^3.1478)/1000,"")</f>
        <v>0</v>
      </c>
      <c r="J177" s="100">
        <f>IFERROR(Density!J177*(0.0241*((0.794*J$3))^3.1478)/1000,"")</f>
        <v>0</v>
      </c>
      <c r="K177" s="114">
        <f>IFERROR(Density!K177*(0.0241*((0.794*K$3))^3.1478)/1000,"")</f>
        <v>0</v>
      </c>
      <c r="L177" s="189">
        <f>SUM(B177:K177)/('Site Description'!$G$34/10000)</f>
        <v>0</v>
      </c>
      <c r="N177" s="208"/>
      <c r="O177" s="169"/>
      <c r="P177" s="169"/>
      <c r="Q177" s="169"/>
      <c r="R177" s="169"/>
      <c r="S177" s="169"/>
      <c r="T177" s="169"/>
      <c r="U177" s="169"/>
      <c r="V177" s="169"/>
      <c r="W177" s="169"/>
      <c r="X177" s="169"/>
      <c r="Y177" s="169"/>
    </row>
    <row r="178" spans="1:25" x14ac:dyDescent="0.2">
      <c r="A178" s="146" t="s">
        <v>111</v>
      </c>
      <c r="B178" s="247">
        <f>IFERROR(Density!B178*(0.0079*B$3^3.11)/1000,"")</f>
        <v>0</v>
      </c>
      <c r="C178" s="154">
        <f>IFERROR(Density!C178*(0.0079*C$3^3.11)/1000,"")</f>
        <v>0</v>
      </c>
      <c r="D178" s="154">
        <f>IFERROR(Density!D178*(0.0079*D$3^3.11)/1000,"")</f>
        <v>0</v>
      </c>
      <c r="E178" s="154">
        <f>IFERROR(Density!E178*(0.0079*E$3^3.11)/1000,"")</f>
        <v>0</v>
      </c>
      <c r="F178" s="216">
        <f>IFERROR(Density!F178*(0.0079*F$3^3.11)/1000,"")</f>
        <v>0</v>
      </c>
      <c r="G178" s="154">
        <f>IFERROR(Density!G178*(0.0079*G$3^3.11)/1000,"")</f>
        <v>0</v>
      </c>
      <c r="H178" s="154">
        <f>IFERROR(Density!H178*(0.0079*H$3^3.11)/1000,"")</f>
        <v>0</v>
      </c>
      <c r="I178" s="154">
        <f>IFERROR(Density!I178*(0.0079*I$3^3.11)/1000,"")</f>
        <v>0</v>
      </c>
      <c r="J178" s="154">
        <f>IFERROR(Density!J178*(0.0079*J$3^3.11)/1000,"")</f>
        <v>0</v>
      </c>
      <c r="K178" s="155">
        <f>IFERROR(Density!K178*(0.0079*K$3^3.11)/1000,"")</f>
        <v>0</v>
      </c>
      <c r="L178" s="189">
        <f>SUM(B178:K178)/('Site Description'!$G$34/10000)</f>
        <v>0</v>
      </c>
      <c r="N178" s="209"/>
      <c r="O178" s="174"/>
      <c r="P178" s="174"/>
      <c r="Q178" s="174"/>
      <c r="R178" s="174"/>
      <c r="S178" s="174"/>
      <c r="T178" s="174"/>
      <c r="U178" s="174"/>
      <c r="V178" s="174"/>
      <c r="W178" s="174"/>
      <c r="X178" s="174"/>
      <c r="Y178" s="174"/>
    </row>
    <row r="179" spans="1:25" x14ac:dyDescent="0.2">
      <c r="A179" s="146" t="s">
        <v>50</v>
      </c>
      <c r="B179" s="247">
        <f>IFERROR(Density!B179*(0.0229*B$3^2.9626)/1000,"")</f>
        <v>0</v>
      </c>
      <c r="C179" s="154">
        <f>IFERROR(Density!C179*(0.0229*C$3^2.9626)/1000,"")</f>
        <v>0</v>
      </c>
      <c r="D179" s="154">
        <f>IFERROR(Density!D179*(0.0229*D$3^2.9626)/1000,"")</f>
        <v>0</v>
      </c>
      <c r="E179" s="100">
        <f>IFERROR(Density!E179*(0.0229*E$3^2.9626)/1000,"")</f>
        <v>0</v>
      </c>
      <c r="F179" s="214">
        <f>IFERROR(Density!F179*(0.0229*F$3^2.9626)/1000,"")</f>
        <v>0</v>
      </c>
      <c r="G179" s="154">
        <f>IFERROR(Density!G179*(0.0229*G$3^2.9626)/1000,"")</f>
        <v>0</v>
      </c>
      <c r="H179" s="154">
        <f>IFERROR(Density!H179*(0.0229*H$3^2.9626)/1000,"")</f>
        <v>0</v>
      </c>
      <c r="I179" s="100">
        <f>IFERROR(Density!I179*(0.0229*I$3^2.9626)/1000,"")</f>
        <v>0</v>
      </c>
      <c r="J179" s="100">
        <f>IFERROR(Density!J179*(0.0229*J$3^2.9626)/1000,"")</f>
        <v>0</v>
      </c>
      <c r="K179" s="114">
        <f>IFERROR(Density!K179*(0.0229*K$3^2.9626)/1000,"")</f>
        <v>0</v>
      </c>
      <c r="L179" s="189">
        <f>SUM(B179:K179)/('Site Description'!$G$34/10000)</f>
        <v>0</v>
      </c>
      <c r="N179" s="209"/>
      <c r="O179" s="174"/>
      <c r="P179" s="174"/>
      <c r="Q179" s="174"/>
      <c r="R179" s="174"/>
      <c r="S179" s="174"/>
      <c r="T179" s="174"/>
      <c r="U179" s="174"/>
      <c r="V179" s="174"/>
      <c r="W179" s="174"/>
      <c r="X179" s="174"/>
      <c r="Y179" s="174"/>
    </row>
    <row r="180" spans="1:25" x14ac:dyDescent="0.2">
      <c r="A180" s="146" t="s">
        <v>31</v>
      </c>
      <c r="B180" s="247">
        <f>IFERROR(Density!B180*(0.0114*B$3^3.18)/1000,"")</f>
        <v>0</v>
      </c>
      <c r="C180" s="154">
        <f>IFERROR(Density!C180*(0.0114*C$3^3.18)/1000,"")</f>
        <v>0</v>
      </c>
      <c r="D180" s="154">
        <f>IFERROR(Density!D180*(0.0114*D$3^3.18)/1000,"")</f>
        <v>0</v>
      </c>
      <c r="E180" s="154">
        <f>IFERROR(Density!E180*(0.0114*E$3^3.18)/1000,"")</f>
        <v>0</v>
      </c>
      <c r="F180" s="216">
        <f>IFERROR(Density!F180*(0.0114*F$3^3.18)/1000,"")</f>
        <v>0</v>
      </c>
      <c r="G180" s="154">
        <f>IFERROR(Density!G180*(0.0114*G$3^3.18)/1000,"")</f>
        <v>0</v>
      </c>
      <c r="H180" s="154">
        <f>IFERROR(Density!H180*(0.0114*H$3^3.18)/1000,"")</f>
        <v>0</v>
      </c>
      <c r="I180" s="154">
        <f>IFERROR(Density!I180*(0.0114*I$3^3.18)/1000,"")</f>
        <v>0</v>
      </c>
      <c r="J180" s="154">
        <f>IFERROR(Density!J180*(0.0114*J$3^3.18)/1000,"")</f>
        <v>0</v>
      </c>
      <c r="K180" s="155">
        <f>IFERROR(Density!K180*(0.0114*K$3^3.18)/1000,"")</f>
        <v>0</v>
      </c>
      <c r="L180" s="189">
        <f>SUM(B180:K180)/('Site Description'!$G$34/10000)</f>
        <v>0</v>
      </c>
    </row>
    <row r="181" spans="1:25" x14ac:dyDescent="0.2">
      <c r="A181" s="146" t="s">
        <v>106</v>
      </c>
      <c r="B181" s="247">
        <f>IFERROR(Density!B181*(0.0145*B$3^3.04)/1000,"")</f>
        <v>0</v>
      </c>
      <c r="C181" s="154">
        <f>IFERROR(Density!C181*(0.0145*C$3^3.04)/1000,"")</f>
        <v>0</v>
      </c>
      <c r="D181" s="154">
        <f>IFERROR(Density!D181*(0.0145*D$3^3.04)/1000,"")</f>
        <v>0</v>
      </c>
      <c r="E181" s="154">
        <f>IFERROR(Density!E181*(0.0145*E$3^3.04)/1000,"")</f>
        <v>0</v>
      </c>
      <c r="F181" s="214">
        <f>IFERROR(Density!F181*(0.0145*F$3^3.04)/1000,"")</f>
        <v>0</v>
      </c>
      <c r="G181" s="154">
        <f>IFERROR(Density!G181*(0.0145*G$3^3.04)/1000,"")</f>
        <v>0</v>
      </c>
      <c r="H181" s="154">
        <f>IFERROR(Density!H181*(0.0145*H$3^3.04)/1000,"")</f>
        <v>0</v>
      </c>
      <c r="I181" s="154">
        <f>IFERROR(Density!I181*(0.0145*I$3^3.04)/1000,"")</f>
        <v>0</v>
      </c>
      <c r="J181" s="100">
        <f>IFERROR(Density!J181*(0.0145*J$3^3.04)/1000,"")</f>
        <v>0</v>
      </c>
      <c r="K181" s="114">
        <f>IFERROR(Density!K181*(0.0145*K$3^3.04)/1000,"")</f>
        <v>0</v>
      </c>
      <c r="L181" s="189">
        <f>SUM(B181:K181)/('Site Description'!$G$34/10000)</f>
        <v>0</v>
      </c>
    </row>
    <row r="182" spans="1:25" x14ac:dyDescent="0.2">
      <c r="A182" s="146" t="s">
        <v>51</v>
      </c>
      <c r="B182" s="247">
        <f>IFERROR(Density!B182*(0.0278*B$3^2.857)/1000,"")</f>
        <v>0</v>
      </c>
      <c r="C182" s="154">
        <f>IFERROR(Density!C182*(0.0278*C$3^2.857)/1000,"")</f>
        <v>0</v>
      </c>
      <c r="D182" s="154">
        <f>IFERROR(Density!D182*(0.0278*D$3^2.857)/1000,"")</f>
        <v>0</v>
      </c>
      <c r="E182" s="154">
        <f>IFERROR(Density!E182*(0.0278*E$3^2.857)/1000,"")</f>
        <v>0</v>
      </c>
      <c r="F182" s="214">
        <f>IFERROR(Density!F182*(0.0278*F$3^2.857)/1000,"")</f>
        <v>0</v>
      </c>
      <c r="G182" s="154">
        <f>IFERROR(Density!G182*(0.0278*G$3^2.857)/1000,"")</f>
        <v>0</v>
      </c>
      <c r="H182" s="154">
        <f>IFERROR(Density!H182*(0.0278*H$3^2.857)/1000,"")</f>
        <v>0</v>
      </c>
      <c r="I182" s="154">
        <f>IFERROR(Density!I182*(0.0278*I$3^2.857)/1000,"")</f>
        <v>0</v>
      </c>
      <c r="J182" s="100">
        <f>IFERROR(Density!J182*(0.0278*J$3^2.857)/1000,"")</f>
        <v>0</v>
      </c>
      <c r="K182" s="114">
        <f>IFERROR(Density!K182*(0.0278*K$3^2.857)/1000,"")</f>
        <v>0</v>
      </c>
      <c r="L182" s="189">
        <f>SUM(B182:K182)/('Site Description'!$G$34/10000)</f>
        <v>0</v>
      </c>
    </row>
    <row r="183" spans="1:25" x14ac:dyDescent="0.2">
      <c r="A183" s="146" t="s">
        <v>52</v>
      </c>
      <c r="B183" s="247">
        <f>IFERROR(Density!B183*(0.0229*((0.877*B$3)^3.106))/1000,"")</f>
        <v>0</v>
      </c>
      <c r="C183" s="154">
        <f>IFERROR(Density!C183*(0.0229*((0.877*C$3)^3.106))/1000,"")</f>
        <v>0</v>
      </c>
      <c r="D183" s="154">
        <f>IFERROR(Density!D183*(0.0229*((0.877*D$3)^3.106))/1000,"")</f>
        <v>0</v>
      </c>
      <c r="E183" s="154">
        <f>IFERROR(Density!E183*(0.0229*((0.877*E$3)^3.106))/1000,"")</f>
        <v>0</v>
      </c>
      <c r="F183" s="214">
        <f>IFERROR(Density!F183*(0.0229*((0.877*F$3)^3.106))/1000,"")</f>
        <v>0</v>
      </c>
      <c r="G183" s="154">
        <f>IFERROR(Density!G183*(0.0229*((0.877*G$3)^3.106))/1000,"")</f>
        <v>0</v>
      </c>
      <c r="H183" s="154">
        <f>IFERROR(Density!H183*(0.0229*((0.877*H$3)^3.106))/1000,"")</f>
        <v>0</v>
      </c>
      <c r="I183" s="154">
        <f>IFERROR(Density!I183*(0.0229*((0.877*I$3)^3.106))/1000,"")</f>
        <v>0</v>
      </c>
      <c r="J183" s="100">
        <f>IFERROR(Density!J183*(0.0229*((0.877*J$3)^3.106))/1000,"")</f>
        <v>0</v>
      </c>
      <c r="K183" s="114">
        <f>IFERROR(Density!K183*(0.0229*((0.877*K$3)^3.106))/1000,"")</f>
        <v>0</v>
      </c>
      <c r="L183" s="189">
        <f>SUM(B183:K183)/('Site Description'!$G$34/10000)</f>
        <v>0</v>
      </c>
    </row>
    <row r="184" spans="1:25" ht="16" thickBot="1" x14ac:dyDescent="0.25">
      <c r="A184" s="146" t="s">
        <v>53</v>
      </c>
      <c r="B184" s="257">
        <f>IFERROR(Density!B184*(0.0145*B$3^3.04)/1000,"")</f>
        <v>0</v>
      </c>
      <c r="C184" s="160">
        <f>IFERROR(Density!C184*(0.0145*C$3^3.04)/1000,"")</f>
        <v>0</v>
      </c>
      <c r="D184" s="160">
        <f>IFERROR(Density!D184*(0.0145*D$3^3.04)/1000,"")</f>
        <v>0</v>
      </c>
      <c r="E184" s="115">
        <f>IFERROR(Density!E184*(0.0145*E$3^3.04)/1000,"")</f>
        <v>0</v>
      </c>
      <c r="F184" s="215">
        <f>IFERROR(Density!F184*(0.0145*F$3^3.04)/1000,"")</f>
        <v>0</v>
      </c>
      <c r="G184" s="160">
        <f>IFERROR(Density!G184*(0.0145*G$3^3.04)/1000,"")</f>
        <v>0</v>
      </c>
      <c r="H184" s="160">
        <f>IFERROR(Density!H184*(0.0145*H$3^3.04)/1000,"")</f>
        <v>0</v>
      </c>
      <c r="I184" s="115">
        <f>IFERROR(Density!I184*(0.0145*I$3^3.04)/1000,"")</f>
        <v>0</v>
      </c>
      <c r="J184" s="115">
        <f>IFERROR(Density!J184*(0.0145*J$3^3.04)/1000,"")</f>
        <v>0</v>
      </c>
      <c r="K184" s="116">
        <f>IFERROR(Density!K184*(0.0145*K$3^3.04)/1000,"")</f>
        <v>0</v>
      </c>
      <c r="L184" s="189">
        <f>SUM(B184:K184)/('Site Description'!$G$34/10000)</f>
        <v>0</v>
      </c>
    </row>
    <row r="185" spans="1:25" ht="16" thickBot="1" x14ac:dyDescent="0.25">
      <c r="A185" s="199" t="s">
        <v>126</v>
      </c>
      <c r="B185" s="200">
        <f>IFERROR(SUM(B159:B184)/('Site Description'!$G$34/10000),"")</f>
        <v>0</v>
      </c>
      <c r="C185" s="201">
        <f>IFERROR(SUM(C159:C184)/('Site Description'!$G$34/10000),"")</f>
        <v>78.53836011413452</v>
      </c>
      <c r="D185" s="200">
        <f>IFERROR(SUM(D159:D184)/('Site Description'!$G$34/10000),"")</f>
        <v>0</v>
      </c>
      <c r="E185" s="200">
        <f>IFERROR(SUM(E159:E184)/('Site Description'!$G$34/10000),"")</f>
        <v>0</v>
      </c>
      <c r="F185" s="202">
        <f>IFERROR(SUM(F159:F184)/('Site Description'!$G$34/10000),"")</f>
        <v>0</v>
      </c>
      <c r="G185" s="200">
        <f>IFERROR(SUM(G159:G184)/('Site Description'!$G$34/10000),"")</f>
        <v>4.6199035361255607</v>
      </c>
      <c r="H185" s="200">
        <f>IFERROR(SUM(H159:H184)/('Site Description'!$G$34/10000),"")</f>
        <v>0</v>
      </c>
      <c r="I185" s="200">
        <f>IFERROR(SUM(I159:I184)/('Site Description'!$G$34/10000),"")</f>
        <v>0</v>
      </c>
      <c r="J185" s="200">
        <f>IFERROR(SUM(J159:J184)/('Site Description'!$G$34/10000),"")</f>
        <v>0</v>
      </c>
      <c r="K185" s="203">
        <f>IFERROR(SUM(K159:K184)/('Site Description'!$G$34/10000),"")</f>
        <v>0</v>
      </c>
      <c r="L185" s="204">
        <f>IF(SUM(B185:K185)&gt;0,SUM(B185:K185),"")</f>
        <v>83.158263650260082</v>
      </c>
    </row>
    <row r="186" spans="1:25" ht="16" thickBot="1" x14ac:dyDescent="0.25"/>
    <row r="187" spans="1:25" ht="16" thickBot="1" x14ac:dyDescent="0.25">
      <c r="A187" s="448" t="s">
        <v>61</v>
      </c>
      <c r="B187" s="449"/>
      <c r="C187" s="450"/>
      <c r="D187" s="450"/>
      <c r="E187" s="450"/>
      <c r="F187" s="450"/>
      <c r="G187" s="450"/>
      <c r="H187" s="450"/>
      <c r="I187" s="450"/>
      <c r="J187" s="450"/>
      <c r="K187" s="451"/>
      <c r="L187" s="169"/>
    </row>
    <row r="188" spans="1:25" x14ac:dyDescent="0.2">
      <c r="A188" s="171"/>
      <c r="B188" s="172" t="s">
        <v>107</v>
      </c>
      <c r="C188" s="464" t="s">
        <v>23</v>
      </c>
      <c r="D188" s="465"/>
      <c r="E188" s="465"/>
      <c r="F188" s="466"/>
      <c r="G188" s="458" t="s">
        <v>24</v>
      </c>
      <c r="H188" s="459"/>
      <c r="I188" s="459"/>
      <c r="J188" s="459"/>
      <c r="K188" s="460"/>
      <c r="L188" s="173" t="s">
        <v>109</v>
      </c>
    </row>
    <row r="189" spans="1:25" x14ac:dyDescent="0.2">
      <c r="A189" s="177" t="s">
        <v>54</v>
      </c>
      <c r="B189" s="172">
        <v>7.5</v>
      </c>
      <c r="C189" s="172">
        <v>15</v>
      </c>
      <c r="D189" s="172">
        <v>25</v>
      </c>
      <c r="E189" s="172">
        <v>35</v>
      </c>
      <c r="F189" s="172">
        <v>45</v>
      </c>
      <c r="G189" s="172">
        <v>15</v>
      </c>
      <c r="H189" s="172">
        <v>25</v>
      </c>
      <c r="I189" s="172">
        <v>35</v>
      </c>
      <c r="J189" s="172">
        <v>45</v>
      </c>
      <c r="K189" s="178">
        <v>55</v>
      </c>
      <c r="L189" s="179" t="s">
        <v>125</v>
      </c>
    </row>
    <row r="190" spans="1:25" x14ac:dyDescent="0.2">
      <c r="A190" s="184" t="s">
        <v>42</v>
      </c>
      <c r="B190" s="243" t="str">
        <f>IFERROR(Density!B190*(0.0091*B$3^3.28)/1000,"")</f>
        <v/>
      </c>
      <c r="C190" s="244" t="str">
        <f>IFERROR(Density!C190*(0.0091*C$3^3.28)/1000,"")</f>
        <v/>
      </c>
      <c r="D190" s="244" t="str">
        <f>IFERROR(Density!D190*(0.0091*D$3^3.28)/1000,"")</f>
        <v/>
      </c>
      <c r="E190" s="244" t="str">
        <f>IFERROR(Density!E190*(0.0091*E$3^3.28)/1000,"")</f>
        <v/>
      </c>
      <c r="F190" s="245" t="str">
        <f>IFERROR(Density!F190*(0.0091*F$3^3.28)/1000,"")</f>
        <v/>
      </c>
      <c r="G190" s="244" t="str">
        <f>IFERROR(Density!G190*(0.0091*G$3^3.28)/1000,"")</f>
        <v/>
      </c>
      <c r="H190" s="244" t="str">
        <f>IFERROR(Density!H190*(0.0091*H$3^3.28)/1000,"")</f>
        <v/>
      </c>
      <c r="I190" s="244" t="str">
        <f>IFERROR(Density!I190*(0.0091*I$3^3.28)/1000,"")</f>
        <v/>
      </c>
      <c r="J190" s="244" t="str">
        <f>IFERROR(Density!J190*(0.0091*J$3^3.28)/1000,"")</f>
        <v/>
      </c>
      <c r="K190" s="246" t="str">
        <f>IFERROR(Density!K190*(0.0091*K$3^3.28)/1000,"")</f>
        <v/>
      </c>
      <c r="L190" s="189" t="e">
        <f>SUM(B190:K190)/('Site Description'!$H$34/10000)</f>
        <v>#VALUE!</v>
      </c>
    </row>
    <row r="191" spans="1:25" x14ac:dyDescent="0.2">
      <c r="A191" s="184" t="s">
        <v>105</v>
      </c>
      <c r="B191" s="247" t="str">
        <f>IFERROR(Density!B191*(0.0177*B189^2.9611)/1000,"")</f>
        <v/>
      </c>
      <c r="C191" s="244" t="str">
        <f>IFERROR(Density!C191*(0.0177*C189^2.9611)/1000,"")</f>
        <v/>
      </c>
      <c r="D191" s="244" t="str">
        <f>IFERROR(Density!D191*(0.0177*D189^2.9611)/1000,"")</f>
        <v/>
      </c>
      <c r="E191" s="244" t="str">
        <f>IFERROR(Density!E191*(0.0177*E189^2.9611)/1000,"")</f>
        <v/>
      </c>
      <c r="F191" s="248" t="str">
        <f>IFERROR(Density!F191*(0.0177*F189^2.9611)/1000,"")</f>
        <v/>
      </c>
      <c r="G191" s="244" t="str">
        <f>IFERROR(Density!G191*(0.0177*G189^2.9611)/1000,"")</f>
        <v/>
      </c>
      <c r="H191" s="244" t="str">
        <f>IFERROR(Density!H191*(0.0177*H189^2.9611)/1000,"")</f>
        <v/>
      </c>
      <c r="I191" s="244" t="str">
        <f>IFERROR(Density!I191*(0.0177*I189^2.9611)/1000,"")</f>
        <v/>
      </c>
      <c r="J191" s="249" t="str">
        <f>IFERROR(Density!J191*(0.0177*J189^2.9611)/1000,"")</f>
        <v/>
      </c>
      <c r="K191" s="250" t="str">
        <f>IFERROR(Density!K191*(0.0177*K189^2.9611)/1000,"")</f>
        <v/>
      </c>
      <c r="L191" s="189" t="e">
        <f>SUM(B191:K191)/('Site Description'!$H$34/10000)</f>
        <v>#VALUE!</v>
      </c>
    </row>
    <row r="192" spans="1:25" x14ac:dyDescent="0.2">
      <c r="A192" s="184" t="s">
        <v>43</v>
      </c>
      <c r="B192" s="247" t="str">
        <f>IFERROR(Density!B192*(0.0161*B$3^3.05)/1000,"")</f>
        <v/>
      </c>
      <c r="C192" s="244" t="str">
        <f>IFERROR(Density!C192*(0.0161*C$3^3.05)/1000,"")</f>
        <v/>
      </c>
      <c r="D192" s="244" t="str">
        <f>IFERROR(Density!D192*(0.0161*D$3^3.05)/1000,"")</f>
        <v/>
      </c>
      <c r="E192" s="244" t="str">
        <f>IFERROR(Density!E192*(0.0161*E$3^3.05)/1000,"")</f>
        <v/>
      </c>
      <c r="F192" s="245" t="str">
        <f>IFERROR(Density!F192*(0.0161*F$3^3.05)/1000,"")</f>
        <v/>
      </c>
      <c r="G192" s="244" t="str">
        <f>IFERROR(Density!G192*(0.0161*G$3^3.05)/1000,"")</f>
        <v/>
      </c>
      <c r="H192" s="244" t="str">
        <f>IFERROR(Density!H192*(0.0161*H$3^3.05)/1000,"")</f>
        <v/>
      </c>
      <c r="I192" s="244" t="str">
        <f>IFERROR(Density!I192*(0.0161*I$3^3.05)/1000,"")</f>
        <v/>
      </c>
      <c r="J192" s="244" t="str">
        <f>IFERROR(Density!J192*(0.0161*J$3^3.05)/1000,"")</f>
        <v/>
      </c>
      <c r="K192" s="246" t="str">
        <f>IFERROR(Density!K192*(0.0161*K$3^3.05)/1000,"")</f>
        <v/>
      </c>
      <c r="L192" s="189" t="e">
        <f>SUM(B192:K192)/('Site Description'!$H$34/10000)</f>
        <v>#VALUE!</v>
      </c>
    </row>
    <row r="193" spans="1:25" x14ac:dyDescent="0.2">
      <c r="A193" s="194" t="s">
        <v>104</v>
      </c>
      <c r="B193" s="247" t="str">
        <f>IFERROR(Density!B193*(0.0276*B$3^2.92)/1000,"")</f>
        <v/>
      </c>
      <c r="C193" s="244" t="str">
        <f>IFERROR(Density!C193*(0.0276*C$3^2.92)/1000,"")</f>
        <v/>
      </c>
      <c r="D193" s="244" t="str">
        <f>IFERROR(Density!D193*(0.0276*D$3^2.92)/1000,"")</f>
        <v/>
      </c>
      <c r="E193" s="244" t="str">
        <f>IFERROR(Density!E193*(0.0276*E$3^2.92)/1000,"")</f>
        <v/>
      </c>
      <c r="F193" s="244" t="str">
        <f>IFERROR(Density!F193*(0.0276*F$3^2.92)/1000,"")</f>
        <v/>
      </c>
      <c r="G193" s="251" t="str">
        <f>IFERROR(Density!G193*(0.0276*G$3^2.92)/1000,"")</f>
        <v/>
      </c>
      <c r="H193" s="244" t="str">
        <f>IFERROR(Density!H193*(0.0276*H$3^2.92)/1000,"")</f>
        <v/>
      </c>
      <c r="I193" s="244" t="str">
        <f>IFERROR(Density!I193*(0.0276*I$3^2.92)/1000,"")</f>
        <v/>
      </c>
      <c r="J193" s="244" t="str">
        <f>IFERROR(Density!J193*(0.0276*J$3^2.92)/1000,"")</f>
        <v/>
      </c>
      <c r="K193" s="246" t="str">
        <f>IFERROR(Density!K193*(0.0276*K$3^2.92)/1000,"")</f>
        <v/>
      </c>
      <c r="L193" s="189" t="e">
        <f>SUM(B193:K193)/('Site Description'!$H$34/10000)</f>
        <v>#VALUE!</v>
      </c>
    </row>
    <row r="194" spans="1:25" x14ac:dyDescent="0.2">
      <c r="A194" s="195"/>
      <c r="B194" s="252"/>
      <c r="C194" s="253"/>
      <c r="D194" s="253"/>
      <c r="E194" s="253"/>
      <c r="F194" s="254"/>
      <c r="G194" s="253"/>
      <c r="H194" s="253"/>
      <c r="I194" s="253"/>
      <c r="J194" s="253"/>
      <c r="K194" s="255"/>
      <c r="L194" s="189"/>
    </row>
    <row r="195" spans="1:25" x14ac:dyDescent="0.2">
      <c r="A195" s="196" t="s">
        <v>100</v>
      </c>
      <c r="B195" s="247" t="str">
        <f>IFERROR(Density!B195*(0.0141*B$3^3.04)/1000,"")</f>
        <v/>
      </c>
      <c r="C195" s="244" t="str">
        <f>IFERROR(Density!C195*(0.0141*C$3^3.04)/1000,"")</f>
        <v/>
      </c>
      <c r="D195" s="244" t="str">
        <f>IFERROR(Density!D195*(0.0141*D$3^3.04)/1000,"")</f>
        <v/>
      </c>
      <c r="E195" s="244" t="str">
        <f>IFERROR(Density!E195*(0.0141*E$3^3.04)/1000,"")</f>
        <v/>
      </c>
      <c r="F195" s="248" t="str">
        <f>IFERROR(Density!F195*(0.0141*F$3^3.04)/1000,"")</f>
        <v/>
      </c>
      <c r="G195" s="154" t="str">
        <f>IFERROR(Density!G195*(0.0141*G$3^3.04)/1000,"")</f>
        <v/>
      </c>
      <c r="H195" s="154" t="str">
        <f>IFERROR(Density!H195*(0.0141*H$3^3.04)/1000,"")</f>
        <v/>
      </c>
      <c r="I195" s="154" t="str">
        <f>IFERROR(Density!I195*(0.0141*I$3^3.04)/1000,"")</f>
        <v/>
      </c>
      <c r="J195" s="100" t="str">
        <f>IFERROR(Density!J195*(0.0141*J$3^3.04)/1000,"")</f>
        <v/>
      </c>
      <c r="K195" s="114" t="str">
        <f>IFERROR(Density!K195*(0.0141*K$3^3.04)/1000,"")</f>
        <v/>
      </c>
      <c r="L195" s="189" t="e">
        <f>SUM(B195:K195)/('Site Description'!$H$34/10000)</f>
        <v>#VALUE!</v>
      </c>
      <c r="M195" s="174"/>
    </row>
    <row r="196" spans="1:25" x14ac:dyDescent="0.2">
      <c r="A196" s="197" t="s">
        <v>44</v>
      </c>
      <c r="B196" s="247" t="str">
        <f>IFERROR(Density!B196*(0.0141*B$3^3.04)/1000,"")</f>
        <v/>
      </c>
      <c r="C196" s="244" t="str">
        <f>IFERROR(Density!C196*(0.0141*C$3^3.04)/1000,"")</f>
        <v/>
      </c>
      <c r="D196" s="244" t="str">
        <f>IFERROR(Density!D196*(0.0141*D$3^3.04)/1000,"")</f>
        <v/>
      </c>
      <c r="E196" s="244" t="str">
        <f>IFERROR(Density!E196*(0.0141*E$3^3.04)/1000,"")</f>
        <v/>
      </c>
      <c r="F196" s="248" t="str">
        <f>IFERROR(Density!F196*(0.0141*F$3^3.04)/1000,"")</f>
        <v/>
      </c>
      <c r="G196" s="154" t="str">
        <f>IFERROR(Density!G196*(0.0141*G$3^3.04)/1000,"")</f>
        <v/>
      </c>
      <c r="H196" s="154" t="str">
        <f>IFERROR(Density!H196*(0.0141*H$3^3.04)/1000,"")</f>
        <v/>
      </c>
      <c r="I196" s="154" t="str">
        <f>IFERROR(Density!I196*(0.0141*I$3^3.04)/1000,"")</f>
        <v/>
      </c>
      <c r="J196" s="100" t="str">
        <f>IFERROR(Density!J196*(0.0141*J$3^3.04)/1000,"")</f>
        <v/>
      </c>
      <c r="K196" s="114" t="str">
        <f>IFERROR(Density!K196*(0.0141*K$3^3.04)/1000,"")</f>
        <v/>
      </c>
      <c r="L196" s="189" t="e">
        <f>SUM(B196:K196)/('Site Description'!$H$34/10000)</f>
        <v>#VALUE!</v>
      </c>
    </row>
    <row r="197" spans="1:25" x14ac:dyDescent="0.2">
      <c r="A197" s="197" t="s">
        <v>28</v>
      </c>
      <c r="B197" s="247" t="str">
        <f>IFERROR(Density!B197*(0.0201*B$3^3.0595)/1000,"")</f>
        <v/>
      </c>
      <c r="C197" s="244" t="str">
        <f>IFERROR(Density!C197*(0.0201*C$3^3.0595)/1000,"")</f>
        <v/>
      </c>
      <c r="D197" s="244" t="str">
        <f>IFERROR(Density!D197*(0.0201*D$3^3.0595)/1000,"")</f>
        <v/>
      </c>
      <c r="E197" s="244" t="str">
        <f>IFERROR(Density!E197*(0.0201*E$3^3.0595)/1000,"")</f>
        <v/>
      </c>
      <c r="F197" s="248" t="str">
        <f>IFERROR(Density!F197*(0.0201*F$3^3.0595)/1000,"")</f>
        <v/>
      </c>
      <c r="G197" s="154" t="str">
        <f>IFERROR(Density!G197*(0.0201*G$3^3.0595)/1000,"")</f>
        <v/>
      </c>
      <c r="H197" s="154" t="str">
        <f>IFERROR(Density!H197*(0.0201*H$3^3.0595)/1000,"")</f>
        <v/>
      </c>
      <c r="I197" s="154" t="str">
        <f>IFERROR(Density!I197*(0.0201*I$3^3.0595)/1000,"")</f>
        <v/>
      </c>
      <c r="J197" s="100" t="str">
        <f>IFERROR(Density!J197*(0.0201*J$3^3.0595)/1000,"")</f>
        <v/>
      </c>
      <c r="K197" s="114" t="str">
        <f>IFERROR(Density!K197*(0.0201*K$3^3.0595)/1000,"")</f>
        <v/>
      </c>
      <c r="L197" s="189" t="e">
        <f>SUM(B197:K197)/('Site Description'!$H$34/10000)</f>
        <v>#VALUE!</v>
      </c>
      <c r="M197" s="169"/>
    </row>
    <row r="198" spans="1:25" x14ac:dyDescent="0.2">
      <c r="A198" s="197" t="s">
        <v>29</v>
      </c>
      <c r="B198" s="247" t="str">
        <f>IFERROR(Density!B198*(0.0217*B$3^3.0127)/1000,"")</f>
        <v/>
      </c>
      <c r="C198" s="244" t="str">
        <f>IFERROR(Density!C198*(0.0217*C$3^3.0127)/1000,"")</f>
        <v/>
      </c>
      <c r="D198" s="244" t="str">
        <f>IFERROR(Density!D198*(0.0217*D$3^3.0127)/1000,"")</f>
        <v/>
      </c>
      <c r="E198" s="244" t="str">
        <f>IFERROR(Density!E198*(0.0217*E$3^3.0127)/1000,"")</f>
        <v/>
      </c>
      <c r="F198" s="245" t="str">
        <f>IFERROR(Density!F198*(0.0217*F$3^3.0127)/1000,"")</f>
        <v/>
      </c>
      <c r="G198" s="154" t="str">
        <f>IFERROR(Density!G198*(0.0217*G$3^3.0127)/1000,"")</f>
        <v/>
      </c>
      <c r="H198" s="154" t="str">
        <f>IFERROR(Density!H198*(0.0217*H$3^3.0127)/1000,"")</f>
        <v/>
      </c>
      <c r="I198" s="154" t="str">
        <f>IFERROR(Density!I198*(0.0217*I$3^3.0127)/1000,"")</f>
        <v/>
      </c>
      <c r="J198" s="154" t="str">
        <f>IFERROR(Density!J198*(0.0217*J$3^3.0127)/1000,"")</f>
        <v/>
      </c>
      <c r="K198" s="155" t="str">
        <f>IFERROR(Density!K198*(0.0217*K$3^3.0127)/1000,"")</f>
        <v/>
      </c>
      <c r="L198" s="189" t="e">
        <f>SUM(B198:K198)/('Site Description'!$H$34/10000)</f>
        <v>#VALUE!</v>
      </c>
      <c r="M198" s="174"/>
    </row>
    <row r="199" spans="1:25" x14ac:dyDescent="0.2">
      <c r="A199" s="146" t="s">
        <v>26</v>
      </c>
      <c r="B199" s="247" t="str">
        <f>IFERROR(Density!B199*(0.0141*B$3^3.04)/1000,"")</f>
        <v/>
      </c>
      <c r="C199" s="244" t="str">
        <f>IFERROR(Density!C199*(0.0141*C$3^3.04)/1000,"")</f>
        <v/>
      </c>
      <c r="D199" s="244" t="str">
        <f>IFERROR(Density!D199*(0.0141*D$3^3.04)/1000,"")</f>
        <v/>
      </c>
      <c r="E199" s="244" t="str">
        <f>IFERROR(Density!E199*(0.0141*E$3^3.04)/1000,"")</f>
        <v/>
      </c>
      <c r="F199" s="248" t="str">
        <f>IFERROR(Density!F199*(0.0141*F$3^3.04)/1000,"")</f>
        <v/>
      </c>
      <c r="G199" s="154" t="str">
        <f>IFERROR(Density!G199*(0.0141*G$3^3.04)/1000,"")</f>
        <v/>
      </c>
      <c r="H199" s="154" t="str">
        <f>IFERROR(Density!H199*(0.0141*H$3^3.04)/1000,"")</f>
        <v/>
      </c>
      <c r="I199" s="154" t="str">
        <f>IFERROR(Density!I199*(0.0141*I$3^3.04)/1000,"")</f>
        <v/>
      </c>
      <c r="J199" s="100" t="str">
        <f>IFERROR(Density!J199*(0.0141*J$3^3.04)/1000,"")</f>
        <v/>
      </c>
      <c r="K199" s="114" t="str">
        <f>IFERROR(Density!K199*(0.0141*K$3^3.04)/1000,"")</f>
        <v/>
      </c>
      <c r="L199" s="189" t="e">
        <f>SUM(B199:K199)/('Site Description'!$H$34/10000)</f>
        <v>#VALUE!</v>
      </c>
      <c r="M199" s="174"/>
    </row>
    <row r="200" spans="1:25" x14ac:dyDescent="0.2">
      <c r="A200" s="198"/>
      <c r="B200" s="252"/>
      <c r="C200" s="253"/>
      <c r="D200" s="253"/>
      <c r="E200" s="253"/>
      <c r="F200" s="254"/>
      <c r="G200" s="61"/>
      <c r="H200" s="61"/>
      <c r="I200" s="61"/>
      <c r="J200" s="61"/>
      <c r="K200" s="256"/>
      <c r="L200" s="189"/>
    </row>
    <row r="201" spans="1:25" x14ac:dyDescent="0.2">
      <c r="A201" s="146" t="s">
        <v>45</v>
      </c>
      <c r="B201" s="247" t="str">
        <f>IFERROR(Density!B201*(0.0145*B$3^3.04)/1000,"")</f>
        <v/>
      </c>
      <c r="C201" s="154" t="str">
        <f>IFERROR(Density!C201*(0.0145*C$3^3.04)/1000,"")</f>
        <v/>
      </c>
      <c r="D201" s="154" t="str">
        <f>IFERROR(Density!D201*(0.0145*D$3^3.04)/1000,"")</f>
        <v/>
      </c>
      <c r="E201" s="154" t="str">
        <f>IFERROR(Density!E201*(0.0145*E$3^3.04)/1000,"")</f>
        <v/>
      </c>
      <c r="F201" s="216" t="str">
        <f>IFERROR(Density!F201*(0.0145*F$3^3.04)/1000,"")</f>
        <v/>
      </c>
      <c r="G201" s="154" t="str">
        <f>IFERROR(Density!G201*(0.0145*G$3^3.04)/1000,"")</f>
        <v/>
      </c>
      <c r="H201" s="154" t="str">
        <f>IFERROR(Density!H201*(0.0145*H$3^3.04)/1000,"")</f>
        <v/>
      </c>
      <c r="I201" s="154" t="str">
        <f>IFERROR(Density!I201*(0.0145*I$3^3.04)/1000,"")</f>
        <v/>
      </c>
      <c r="J201" s="154" t="str">
        <f>IFERROR(Density!J201*(0.0145*J$3^3.04)/1000,"")</f>
        <v/>
      </c>
      <c r="K201" s="114" t="str">
        <f>IFERROR(Density!K201*(0.0145*K$3^3.04)/1000,"")</f>
        <v/>
      </c>
      <c r="L201" s="189" t="e">
        <f>SUM(B201:K201)/('Site Description'!$H$34/10000)</f>
        <v>#VALUE!</v>
      </c>
    </row>
    <row r="202" spans="1:25" x14ac:dyDescent="0.2">
      <c r="A202" s="146" t="s">
        <v>46</v>
      </c>
      <c r="B202" s="247" t="str">
        <f>IFERROR(Density!B202*(0.0145*B$3^3.04)/1000,"")</f>
        <v/>
      </c>
      <c r="C202" s="154" t="str">
        <f>IFERROR(Density!C202*(0.0145*C$3^3.04)/1000,"")</f>
        <v/>
      </c>
      <c r="D202" s="154" t="str">
        <f>IFERROR(Density!D202*(0.0145*D$3^3.04)/1000,"")</f>
        <v/>
      </c>
      <c r="E202" s="154" t="str">
        <f>IFERROR(Density!E202*(0.0145*E$3^3.04)/1000,"")</f>
        <v/>
      </c>
      <c r="F202" s="216" t="str">
        <f>IFERROR(Density!F202*(0.0145*F$3^3.04)/1000,"")</f>
        <v/>
      </c>
      <c r="G202" s="154" t="str">
        <f>IFERROR(Density!G202*(0.0145*G$3^3.04)/1000,"")</f>
        <v/>
      </c>
      <c r="H202" s="154" t="str">
        <f>IFERROR(Density!H202*(0.0145*H$3^3.04)/1000,"")</f>
        <v/>
      </c>
      <c r="I202" s="154" t="str">
        <f>IFERROR(Density!I202*(0.0145*I$3^3.04)/1000,"")</f>
        <v/>
      </c>
      <c r="J202" s="154" t="str">
        <f>IFERROR(Density!J202*(0.0145*J$3^3.04)/1000,"")</f>
        <v/>
      </c>
      <c r="K202" s="155" t="str">
        <f>IFERROR(Density!K202*(0.0145*K$3^3.04)/1000,"")</f>
        <v/>
      </c>
      <c r="L202" s="189" t="e">
        <f>SUM(B202:K202)/('Site Description'!$H$34/10000)</f>
        <v>#VALUE!</v>
      </c>
    </row>
    <row r="203" spans="1:25" x14ac:dyDescent="0.2">
      <c r="A203" s="146" t="s">
        <v>47</v>
      </c>
      <c r="B203" s="247" t="str">
        <f>IFERROR(Density!B203*(0.0145*B$3^3.04)/1000,"")</f>
        <v/>
      </c>
      <c r="C203" s="154" t="str">
        <f>IFERROR(Density!C203*(0.0145*C$3^3.04)/1000,"")</f>
        <v/>
      </c>
      <c r="D203" s="154" t="str">
        <f>IFERROR(Density!D203*(0.0145*D$3^3.04)/1000,"")</f>
        <v/>
      </c>
      <c r="E203" s="154" t="str">
        <f>IFERROR(Density!E203*(0.0145*E$3^3.04)/1000,"")</f>
        <v/>
      </c>
      <c r="F203" s="214" t="str">
        <f>IFERROR(Density!F203*(0.0145*F$3^3.04)/1000,"")</f>
        <v/>
      </c>
      <c r="G203" s="154" t="str">
        <f>IFERROR(Density!G203*(0.0145*G$3^3.04)/1000,"")</f>
        <v/>
      </c>
      <c r="H203" s="154" t="str">
        <f>IFERROR(Density!H203*(0.0145*H$3^3.04)/1000,"")</f>
        <v/>
      </c>
      <c r="I203" s="154" t="str">
        <f>IFERROR(Density!I203*(0.0145*I$3^3.04)/1000,"")</f>
        <v/>
      </c>
      <c r="J203" s="100" t="str">
        <f>IFERROR(Density!J203*(0.0145*J$3^3.04)/1000,"")</f>
        <v/>
      </c>
      <c r="K203" s="114" t="str">
        <f>IFERROR(Density!K203*(0.0145*K$3^3.04)/1000,"")</f>
        <v/>
      </c>
      <c r="L203" s="189" t="e">
        <f>SUM(B203:K203)/('Site Description'!$H$34/10000)</f>
        <v>#VALUE!</v>
      </c>
      <c r="N203" s="209"/>
      <c r="O203" s="174"/>
      <c r="P203" s="174"/>
      <c r="Q203" s="174"/>
      <c r="R203" s="174"/>
      <c r="S203" s="174"/>
      <c r="T203" s="174"/>
      <c r="U203" s="174"/>
      <c r="V203" s="174"/>
      <c r="W203" s="174"/>
      <c r="X203" s="174"/>
      <c r="Y203" s="174"/>
    </row>
    <row r="204" spans="1:25" x14ac:dyDescent="0.2">
      <c r="A204" s="146" t="s">
        <v>48</v>
      </c>
      <c r="B204" s="247" t="str">
        <f>IFERROR(Density!B204*(0.0104*B$3^3.24)/1000,"")</f>
        <v/>
      </c>
      <c r="C204" s="154" t="str">
        <f>IFERROR(Density!C204*(0.0104*C$3^3.24)/1000,"")</f>
        <v/>
      </c>
      <c r="D204" s="154" t="str">
        <f>IFERROR(Density!D204*(0.0104*D$3^3.24)/1000,"")</f>
        <v/>
      </c>
      <c r="E204" s="154" t="str">
        <f>IFERROR(Density!E204*(0.0104*E$3^3.24)/1000,"")</f>
        <v/>
      </c>
      <c r="F204" s="214" t="str">
        <f>IFERROR(Density!F204*(0.0104*F$3^3.24)/1000,"")</f>
        <v/>
      </c>
      <c r="G204" s="154" t="str">
        <f>IFERROR(Density!G204*(0.0104*G$3^3.24)/1000,"")</f>
        <v/>
      </c>
      <c r="H204" s="154" t="str">
        <f>IFERROR(Density!H204*(0.0104*H$3^3.24)/1000,"")</f>
        <v/>
      </c>
      <c r="I204" s="154" t="str">
        <f>IFERROR(Density!I204*(0.0104*I$3^3.24)/1000,"")</f>
        <v/>
      </c>
      <c r="J204" s="100" t="str">
        <f>IFERROR(Density!J204*(0.0104*J$3^3.24)/1000,"")</f>
        <v/>
      </c>
      <c r="K204" s="114" t="str">
        <f>IFERROR(Density!K204*(0.0104*K$3^3.24)/1000,"")</f>
        <v/>
      </c>
      <c r="L204" s="189" t="e">
        <f>SUM(B204:K204)/('Site Description'!$H$34/10000)</f>
        <v>#VALUE!</v>
      </c>
    </row>
    <row r="205" spans="1:25" x14ac:dyDescent="0.2">
      <c r="A205" s="146" t="s">
        <v>32</v>
      </c>
      <c r="B205" s="247" t="str">
        <f>IFERROR(Density!B205*(0.0189*B$3^3.06)/1000,"")</f>
        <v/>
      </c>
      <c r="C205" s="154" t="str">
        <f>IFERROR(Density!C205*(0.0189*C$3^3.06)/1000,"")</f>
        <v/>
      </c>
      <c r="D205" s="154" t="str">
        <f>IFERROR(Density!D205*(0.0189*D$3^3.06)/1000,"")</f>
        <v/>
      </c>
      <c r="E205" s="154" t="str">
        <f>IFERROR(Density!E205*(0.0189*E$3^3.06)/1000,"")</f>
        <v/>
      </c>
      <c r="F205" s="216" t="str">
        <f>IFERROR(Density!F205*(0.0189*F$3^3.06)/1000,"")</f>
        <v/>
      </c>
      <c r="G205" s="154" t="str">
        <f>IFERROR(Density!G205*(0.0189*G$3^3.06)/1000,"")</f>
        <v/>
      </c>
      <c r="H205" s="154" t="str">
        <f>IFERROR(Density!H205*(0.0189*H$3^3.06)/1000,"")</f>
        <v/>
      </c>
      <c r="I205" s="154" t="str">
        <f>IFERROR(Density!I205*(0.0189*I$3^3.06)/1000,"")</f>
        <v/>
      </c>
      <c r="J205" s="154" t="str">
        <f>IFERROR(Density!J205*(0.0189*J$3^3.06)/1000,"")</f>
        <v/>
      </c>
      <c r="K205" s="155" t="str">
        <f>IFERROR(Density!K205*(0.0189*K$3^3.06)/1000,"")</f>
        <v/>
      </c>
      <c r="L205" s="189" t="e">
        <f>SUM(B205:K205)/('Site Description'!$H$34/10000)</f>
        <v>#VALUE!</v>
      </c>
      <c r="N205" s="208"/>
      <c r="O205" s="169"/>
      <c r="P205" s="169"/>
      <c r="Q205" s="169"/>
      <c r="R205" s="169"/>
      <c r="S205" s="169"/>
      <c r="T205" s="169"/>
      <c r="U205" s="169"/>
      <c r="V205" s="169"/>
      <c r="W205" s="169"/>
      <c r="X205" s="169"/>
      <c r="Y205" s="169"/>
    </row>
    <row r="206" spans="1:25" x14ac:dyDescent="0.2">
      <c r="A206" s="146" t="s">
        <v>49</v>
      </c>
      <c r="B206" s="247" t="str">
        <f>IFERROR(Density!B206*(0.0157*B$3^3.0167)/1000,"")</f>
        <v/>
      </c>
      <c r="C206" s="154" t="str">
        <f>IFERROR(Density!C206*(0.0157*C$3^3.0167)/1000,"")</f>
        <v/>
      </c>
      <c r="D206" s="154" t="str">
        <f>IFERROR(Density!D206*(0.0157*D$3^3.0167)/1000,"")</f>
        <v/>
      </c>
      <c r="E206" s="154" t="str">
        <f>IFERROR(Density!E206*(0.0157*E$3^3.0167)/1000,"")</f>
        <v/>
      </c>
      <c r="F206" s="216" t="str">
        <f>IFERROR(Density!F206*(0.0157*F$3^3.0167)/1000,"")</f>
        <v/>
      </c>
      <c r="G206" s="154" t="str">
        <f>IFERROR(Density!G206*(0.0157*G$3^3.0167)/1000,"")</f>
        <v/>
      </c>
      <c r="H206" s="154" t="str">
        <f>IFERROR(Density!H206*(0.0157*H$3^3.0167)/1000,"")</f>
        <v/>
      </c>
      <c r="I206" s="154" t="str">
        <f>IFERROR(Density!I206*(0.0157*I$3^3.0167)/1000,"")</f>
        <v/>
      </c>
      <c r="J206" s="154" t="str">
        <f>IFERROR(Density!J206*(0.0157*J$3^3.0167)/1000,"")</f>
        <v/>
      </c>
      <c r="K206" s="155" t="str">
        <f>IFERROR(Density!K206*(0.0157*K$3^3.0167)/1000,"")</f>
        <v/>
      </c>
      <c r="L206" s="189" t="e">
        <f>SUM(B206:K206)/('Site Description'!$H$34/10000)</f>
        <v>#VALUE!</v>
      </c>
      <c r="N206" s="209"/>
      <c r="O206" s="174"/>
      <c r="P206" s="174"/>
      <c r="Q206" s="174"/>
      <c r="R206" s="174"/>
      <c r="S206" s="174"/>
      <c r="T206" s="174"/>
      <c r="U206" s="174"/>
      <c r="V206" s="174"/>
      <c r="W206" s="174"/>
      <c r="X206" s="174"/>
      <c r="Y206" s="174"/>
    </row>
    <row r="207" spans="1:25" x14ac:dyDescent="0.2">
      <c r="A207" s="146" t="s">
        <v>76</v>
      </c>
      <c r="B207" s="247" t="str">
        <f>IFERROR(Density!B207*(0.0162*B$3^3.09)/1000,"")</f>
        <v/>
      </c>
      <c r="C207" s="154" t="str">
        <f>IFERROR(Density!C207*(0.0162*C$3^3.09)/1000,"")</f>
        <v/>
      </c>
      <c r="D207" s="154" t="str">
        <f>IFERROR(Density!D207*(0.0162*D$3^3.09)/1000,"")</f>
        <v/>
      </c>
      <c r="E207" s="154" t="str">
        <f>IFERROR(Density!E207*(0.0162*E$3^3.09)/1000,"")</f>
        <v/>
      </c>
      <c r="F207" s="214" t="str">
        <f>IFERROR(Density!F207*(0.0162*F$3^3.09)/1000,"")</f>
        <v/>
      </c>
      <c r="G207" s="154" t="str">
        <f>IFERROR(Density!G207*(0.0162*G$3^3.09)/1000,"")</f>
        <v/>
      </c>
      <c r="H207" s="154" t="str">
        <f>IFERROR(Density!H207*(0.0162*H$3^3.09)/1000,"")</f>
        <v/>
      </c>
      <c r="I207" s="154" t="str">
        <f>IFERROR(Density!I207*(0.0162*I$3^3.09)/1000,"")</f>
        <v/>
      </c>
      <c r="J207" s="100" t="str">
        <f>IFERROR(Density!J207*(0.0162*J$3^3.09)/1000,"")</f>
        <v/>
      </c>
      <c r="K207" s="114" t="str">
        <f>IFERROR(Density!K207*(0.0162*K$3^3.09)/1000,"")</f>
        <v/>
      </c>
      <c r="L207" s="189" t="e">
        <f>SUM(B207:K207)/('Site Description'!$H$34/10000)</f>
        <v>#VALUE!</v>
      </c>
      <c r="N207" s="209"/>
      <c r="O207" s="174"/>
      <c r="P207" s="174"/>
      <c r="Q207" s="174"/>
      <c r="R207" s="174"/>
      <c r="S207" s="174"/>
      <c r="T207" s="174"/>
      <c r="U207" s="174"/>
      <c r="V207" s="174"/>
      <c r="W207" s="174"/>
      <c r="X207" s="174"/>
      <c r="Y207" s="174"/>
    </row>
    <row r="208" spans="1:25" x14ac:dyDescent="0.2">
      <c r="A208" s="146" t="s">
        <v>33</v>
      </c>
      <c r="B208" s="247" t="str">
        <f>IFERROR(Density!B208*(0.0241*((0.794*B$3))^3.1478)/1000,"")</f>
        <v/>
      </c>
      <c r="C208" s="154" t="str">
        <f>IFERROR(Density!C208*(0.0241*((0.794*C$3))^3.1478)/1000,"")</f>
        <v/>
      </c>
      <c r="D208" s="154" t="str">
        <f>IFERROR(Density!D208*(0.0241*((0.794*D$3))^3.1478)/1000,"")</f>
        <v/>
      </c>
      <c r="E208" s="154" t="str">
        <f>IFERROR(Density!E208*(0.0241*E$3^3.1478)/1000,"")</f>
        <v/>
      </c>
      <c r="F208" s="214" t="str">
        <f>IFERROR(Density!F208*(0.0241*F$3^3.1478)/1000,"")</f>
        <v/>
      </c>
      <c r="G208" s="154" t="str">
        <f>IFERROR(Density!G208*(0.0241*((0.794*G$3))^3.1478)/1000,"")</f>
        <v/>
      </c>
      <c r="H208" s="154" t="str">
        <f>IFERROR(Density!H208*(0.0241*((0.794*H$3))^3.1478)/1000,"")</f>
        <v/>
      </c>
      <c r="I208" s="154" t="str">
        <f>IFERROR(Density!I208*(0.0241*((0.794*I$3))^3.1478)/1000,"")</f>
        <v/>
      </c>
      <c r="J208" s="100" t="str">
        <f>IFERROR(Density!J208*(0.0241*((0.794*J$3))^3.1478)/1000,"")</f>
        <v/>
      </c>
      <c r="K208" s="114" t="str">
        <f>IFERROR(Density!K208*(0.0241*((0.794*K$3))^3.1478)/1000,"")</f>
        <v/>
      </c>
      <c r="L208" s="189" t="e">
        <f>SUM(B208:K208)/('Site Description'!$H$34/10000)</f>
        <v>#VALUE!</v>
      </c>
    </row>
    <row r="209" spans="1:13" x14ac:dyDescent="0.2">
      <c r="A209" s="146" t="s">
        <v>111</v>
      </c>
      <c r="B209" s="247" t="str">
        <f>IFERROR(Density!B209*(0.0079*B$3^3.11)/1000,"")</f>
        <v/>
      </c>
      <c r="C209" s="154" t="str">
        <f>IFERROR(Density!C209*(0.0079*C$3^3.11)/1000,"")</f>
        <v/>
      </c>
      <c r="D209" s="154" t="str">
        <f>IFERROR(Density!D209*(0.0079*D$3^3.11)/1000,"")</f>
        <v/>
      </c>
      <c r="E209" s="154" t="str">
        <f>IFERROR(Density!E209*(0.0079*E$3^3.11)/1000,"")</f>
        <v/>
      </c>
      <c r="F209" s="216" t="str">
        <f>IFERROR(Density!F209*(0.0079*F$3^3.11)/1000,"")</f>
        <v/>
      </c>
      <c r="G209" s="154" t="str">
        <f>IFERROR(Density!G209*(0.0079*G$3^3.11)/1000,"")</f>
        <v/>
      </c>
      <c r="H209" s="154" t="str">
        <f>IFERROR(Density!H209*(0.0079*H$3^3.11)/1000,"")</f>
        <v/>
      </c>
      <c r="I209" s="154" t="str">
        <f>IFERROR(Density!I209*(0.0079*I$3^3.11)/1000,"")</f>
        <v/>
      </c>
      <c r="J209" s="154" t="str">
        <f>IFERROR(Density!J209*(0.0079*J$3^3.11)/1000,"")</f>
        <v/>
      </c>
      <c r="K209" s="155" t="str">
        <f>IFERROR(Density!K209*(0.0079*K$3^3.11)/1000,"")</f>
        <v/>
      </c>
      <c r="L209" s="189" t="e">
        <f>SUM(B209:K209)/('Site Description'!$H$34/10000)</f>
        <v>#VALUE!</v>
      </c>
    </row>
    <row r="210" spans="1:13" x14ac:dyDescent="0.2">
      <c r="A210" s="146" t="s">
        <v>50</v>
      </c>
      <c r="B210" s="247" t="str">
        <f>IFERROR(Density!B210*(0.0229*B$3^2.9626)/1000,"")</f>
        <v/>
      </c>
      <c r="C210" s="154" t="str">
        <f>IFERROR(Density!C210*(0.0229*C$3^2.9626)/1000,"")</f>
        <v/>
      </c>
      <c r="D210" s="154" t="str">
        <f>IFERROR(Density!D210*(0.0229*D$3^2.9626)/1000,"")</f>
        <v/>
      </c>
      <c r="E210" s="100" t="str">
        <f>IFERROR(Density!E210*(0.0229*E$3^2.9626)/1000,"")</f>
        <v/>
      </c>
      <c r="F210" s="214" t="str">
        <f>IFERROR(Density!F210*(0.0229*F$3^2.9626)/1000,"")</f>
        <v/>
      </c>
      <c r="G210" s="154" t="str">
        <f>IFERROR(Density!G210*(0.0229*G$3^2.9626)/1000,"")</f>
        <v/>
      </c>
      <c r="H210" s="154" t="str">
        <f>IFERROR(Density!H210*(0.0229*H$3^2.9626)/1000,"")</f>
        <v/>
      </c>
      <c r="I210" s="100" t="str">
        <f>IFERROR(Density!I210*(0.0229*I$3^2.9626)/1000,"")</f>
        <v/>
      </c>
      <c r="J210" s="100" t="str">
        <f>IFERROR(Density!J210*(0.0229*J$3^2.9626)/1000,"")</f>
        <v/>
      </c>
      <c r="K210" s="114" t="str">
        <f>IFERROR(Density!K210*(0.0229*K$3^2.9626)/1000,"")</f>
        <v/>
      </c>
      <c r="L210" s="189" t="e">
        <f>SUM(B210:K210)/('Site Description'!$H$34/10000)</f>
        <v>#VALUE!</v>
      </c>
    </row>
    <row r="211" spans="1:13" x14ac:dyDescent="0.2">
      <c r="A211" s="146" t="s">
        <v>31</v>
      </c>
      <c r="B211" s="247" t="str">
        <f>IFERROR(Density!B211*(0.0114*B$3^3.18)/1000,"")</f>
        <v/>
      </c>
      <c r="C211" s="154" t="str">
        <f>IFERROR(Density!C211*(0.0114*C$3^3.18)/1000,"")</f>
        <v/>
      </c>
      <c r="D211" s="154" t="str">
        <f>IFERROR(Density!D211*(0.0114*D$3^3.18)/1000,"")</f>
        <v/>
      </c>
      <c r="E211" s="154" t="str">
        <f>IFERROR(Density!E211*(0.0114*E$3^3.18)/1000,"")</f>
        <v/>
      </c>
      <c r="F211" s="216" t="str">
        <f>IFERROR(Density!F211*(0.0114*F$3^3.18)/1000,"")</f>
        <v/>
      </c>
      <c r="G211" s="154" t="str">
        <f>IFERROR(Density!G211*(0.0114*G$3^3.18)/1000,"")</f>
        <v/>
      </c>
      <c r="H211" s="154" t="str">
        <f>IFERROR(Density!H211*(0.0114*H$3^3.18)/1000,"")</f>
        <v/>
      </c>
      <c r="I211" s="154" t="str">
        <f>IFERROR(Density!I211*(0.0114*I$3^3.18)/1000,"")</f>
        <v/>
      </c>
      <c r="J211" s="154" t="str">
        <f>IFERROR(Density!J211*(0.0114*J$3^3.18)/1000,"")</f>
        <v/>
      </c>
      <c r="K211" s="155" t="str">
        <f>IFERROR(Density!K211*(0.0114*K$3^3.18)/1000,"")</f>
        <v/>
      </c>
      <c r="L211" s="189" t="e">
        <f>SUM(B211:K211)/('Site Description'!$H$34/10000)</f>
        <v>#VALUE!</v>
      </c>
    </row>
    <row r="212" spans="1:13" x14ac:dyDescent="0.2">
      <c r="A212" s="146" t="s">
        <v>106</v>
      </c>
      <c r="B212" s="247" t="str">
        <f>IFERROR(Density!B212*(0.0145*B$3^3.04)/1000,"")</f>
        <v/>
      </c>
      <c r="C212" s="154" t="str">
        <f>IFERROR(Density!C212*(0.0145*C$3^3.04)/1000,"")</f>
        <v/>
      </c>
      <c r="D212" s="154" t="str">
        <f>IFERROR(Density!D212*(0.0145*D$3^3.04)/1000,"")</f>
        <v/>
      </c>
      <c r="E212" s="154" t="str">
        <f>IFERROR(Density!E212*(0.0145*E$3^3.04)/1000,"")</f>
        <v/>
      </c>
      <c r="F212" s="214" t="str">
        <f>IFERROR(Density!F212*(0.0145*F$3^3.04)/1000,"")</f>
        <v/>
      </c>
      <c r="G212" s="154" t="str">
        <f>IFERROR(Density!G212*(0.0145*G$3^3.04)/1000,"")</f>
        <v/>
      </c>
      <c r="H212" s="154" t="str">
        <f>IFERROR(Density!H212*(0.0145*H$3^3.04)/1000,"")</f>
        <v/>
      </c>
      <c r="I212" s="154" t="str">
        <f>IFERROR(Density!I212*(0.0145*I$3^3.04)/1000,"")</f>
        <v/>
      </c>
      <c r="J212" s="100" t="str">
        <f>IFERROR(Density!J212*(0.0145*J$3^3.04)/1000,"")</f>
        <v/>
      </c>
      <c r="K212" s="114" t="str">
        <f>IFERROR(Density!K212*(0.0145*K$3^3.04)/1000,"")</f>
        <v/>
      </c>
      <c r="L212" s="189" t="e">
        <f>SUM(B212:K212)/('Site Description'!$H$34/10000)</f>
        <v>#VALUE!</v>
      </c>
    </row>
    <row r="213" spans="1:13" x14ac:dyDescent="0.2">
      <c r="A213" s="146" t="s">
        <v>51</v>
      </c>
      <c r="B213" s="247" t="str">
        <f>IFERROR(Density!B213*(0.0278*B$3^2.857)/1000,"")</f>
        <v/>
      </c>
      <c r="C213" s="154" t="str">
        <f>IFERROR(Density!C213*(0.0278*C$3^2.857)/1000,"")</f>
        <v/>
      </c>
      <c r="D213" s="154" t="str">
        <f>IFERROR(Density!D213*(0.0278*D$3^2.857)/1000,"")</f>
        <v/>
      </c>
      <c r="E213" s="154" t="str">
        <f>IFERROR(Density!E213*(0.0278*E$3^2.857)/1000,"")</f>
        <v/>
      </c>
      <c r="F213" s="214" t="str">
        <f>IFERROR(Density!F213*(0.0278*F$3^2.857)/1000,"")</f>
        <v/>
      </c>
      <c r="G213" s="154" t="str">
        <f>IFERROR(Density!G213*(0.0278*G$3^2.857)/1000,"")</f>
        <v/>
      </c>
      <c r="H213" s="154" t="str">
        <f>IFERROR(Density!H213*(0.0278*H$3^2.857)/1000,"")</f>
        <v/>
      </c>
      <c r="I213" s="154" t="str">
        <f>IFERROR(Density!I213*(0.0278*I$3^2.857)/1000,"")</f>
        <v/>
      </c>
      <c r="J213" s="100" t="str">
        <f>IFERROR(Density!J213*(0.0278*J$3^2.857)/1000,"")</f>
        <v/>
      </c>
      <c r="K213" s="114" t="str">
        <f>IFERROR(Density!K213*(0.0278*K$3^2.857)/1000,"")</f>
        <v/>
      </c>
      <c r="L213" s="189" t="e">
        <f>SUM(B213:K213)/('Site Description'!$H$34/10000)</f>
        <v>#VALUE!</v>
      </c>
    </row>
    <row r="214" spans="1:13" x14ac:dyDescent="0.2">
      <c r="A214" s="146" t="s">
        <v>52</v>
      </c>
      <c r="B214" s="247" t="str">
        <f>IFERROR(Density!B214*(0.0229*((0.877*B$3)^3.106))/1000,"")</f>
        <v/>
      </c>
      <c r="C214" s="154" t="str">
        <f>IFERROR(Density!C214*(0.0229*((0.877*C$3)^3.106))/1000,"")</f>
        <v/>
      </c>
      <c r="D214" s="154" t="str">
        <f>IFERROR(Density!D214*(0.0229*((0.877*D$3)^3.106))/1000,"")</f>
        <v/>
      </c>
      <c r="E214" s="154" t="str">
        <f>IFERROR(Density!E214*(0.0229*((0.877*E$3)^3.106))/1000,"")</f>
        <v/>
      </c>
      <c r="F214" s="214" t="str">
        <f>IFERROR(Density!F214*(0.0229*((0.877*F$3)^3.106))/1000,"")</f>
        <v/>
      </c>
      <c r="G214" s="154" t="str">
        <f>IFERROR(Density!G214*(0.0229*((0.877*G$3)^3.106))/1000,"")</f>
        <v/>
      </c>
      <c r="H214" s="154" t="str">
        <f>IFERROR(Density!H214*(0.0229*((0.877*H$3)^3.106))/1000,"")</f>
        <v/>
      </c>
      <c r="I214" s="154" t="str">
        <f>IFERROR(Density!I214*(0.0229*((0.877*I$3)^3.106))/1000,"")</f>
        <v/>
      </c>
      <c r="J214" s="100" t="str">
        <f>IFERROR(Density!J214*(0.0229*((0.877*J$3)^3.106))/1000,"")</f>
        <v/>
      </c>
      <c r="K214" s="114" t="str">
        <f>IFERROR(Density!K214*(0.0229*((0.877*K$3)^3.106))/1000,"")</f>
        <v/>
      </c>
      <c r="L214" s="189" t="e">
        <f>SUM(B214:K214)/('Site Description'!$H$34/10000)</f>
        <v>#VALUE!</v>
      </c>
    </row>
    <row r="215" spans="1:13" ht="16" thickBot="1" x14ac:dyDescent="0.25">
      <c r="A215" s="146" t="s">
        <v>53</v>
      </c>
      <c r="B215" s="257" t="str">
        <f>IFERROR(Density!B215*(0.0145*B$3^3.04)/1000,"")</f>
        <v/>
      </c>
      <c r="C215" s="160" t="str">
        <f>IFERROR(Density!C215*(0.0145*C$3^3.04)/1000,"")</f>
        <v/>
      </c>
      <c r="D215" s="160" t="str">
        <f>IFERROR(Density!D215*(0.0145*D$3^3.04)/1000,"")</f>
        <v/>
      </c>
      <c r="E215" s="115" t="str">
        <f>IFERROR(Density!E215*(0.0145*E$3^3.04)/1000,"")</f>
        <v/>
      </c>
      <c r="F215" s="215" t="str">
        <f>IFERROR(Density!F215*(0.0145*F$3^3.04)/1000,"")</f>
        <v/>
      </c>
      <c r="G215" s="160" t="str">
        <f>IFERROR(Density!G215*(0.0145*G$3^3.04)/1000,"")</f>
        <v/>
      </c>
      <c r="H215" s="160" t="str">
        <f>IFERROR(Density!H215*(0.0145*H$3^3.04)/1000,"")</f>
        <v/>
      </c>
      <c r="I215" s="115" t="str">
        <f>IFERROR(Density!I215*(0.0145*I$3^3.04)/1000,"")</f>
        <v/>
      </c>
      <c r="J215" s="115" t="str">
        <f>IFERROR(Density!J215*(0.0145*J$3^3.04)/1000,"")</f>
        <v/>
      </c>
      <c r="K215" s="116" t="str">
        <f>IFERROR(Density!K215*(0.0145*K$3^3.04)/1000,"")</f>
        <v/>
      </c>
      <c r="L215" s="189" t="e">
        <f>SUM(B215:K215)/('Site Description'!$H$34/10000)</f>
        <v>#VALUE!</v>
      </c>
    </row>
    <row r="216" spans="1:13" ht="16" thickBot="1" x14ac:dyDescent="0.25">
      <c r="A216" s="199" t="s">
        <v>126</v>
      </c>
      <c r="B216" s="200" t="str">
        <f>IFERROR(SUM(B190:B215)/('Site Description'!$H$34/10000),"")</f>
        <v/>
      </c>
      <c r="C216" s="201" t="str">
        <f>IFERROR(SUM(C190:C215)/('Site Description'!$H$34/10000),"")</f>
        <v/>
      </c>
      <c r="D216" s="200" t="str">
        <f>IFERROR(SUM(D190:D215)/('Site Description'!$H$34/10000),"")</f>
        <v/>
      </c>
      <c r="E216" s="200" t="str">
        <f>IFERROR(SUM(E190:E215)/('Site Description'!$H$34/10000),"")</f>
        <v/>
      </c>
      <c r="F216" s="202" t="str">
        <f>IFERROR(SUM(F190:F215)/('Site Description'!$H$34/10000),"")</f>
        <v/>
      </c>
      <c r="G216" s="200" t="str">
        <f>IFERROR(SUM(G190:G215)/('Site Description'!$H$34/10000),"")</f>
        <v/>
      </c>
      <c r="H216" s="200" t="str">
        <f>IFERROR(SUM(H190:H215)/('Site Description'!$H$34/10000),"")</f>
        <v/>
      </c>
      <c r="I216" s="200" t="str">
        <f>IFERROR(SUM(I190:I215)/('Site Description'!$H$34/10000),"")</f>
        <v/>
      </c>
      <c r="J216" s="200" t="str">
        <f>IFERROR(SUM(J190:J215)/('Site Description'!$H$34/10000),"")</f>
        <v/>
      </c>
      <c r="K216" s="203" t="str">
        <f>IFERROR(SUM(K190:K215)/('Site Description'!$H$34/10000),"")</f>
        <v/>
      </c>
      <c r="L216" s="204" t="str">
        <f>IF(SUM(B216:K216)&gt;0,SUM(B216:K216),"")</f>
        <v/>
      </c>
    </row>
    <row r="217" spans="1:13" ht="16" thickBot="1" x14ac:dyDescent="0.25"/>
    <row r="218" spans="1:13" ht="16" thickBot="1" x14ac:dyDescent="0.25">
      <c r="A218" s="448" t="s">
        <v>62</v>
      </c>
      <c r="B218" s="449"/>
      <c r="C218" s="450"/>
      <c r="D218" s="450"/>
      <c r="E218" s="450"/>
      <c r="F218" s="450"/>
      <c r="G218" s="450"/>
      <c r="H218" s="450"/>
      <c r="I218" s="450"/>
      <c r="J218" s="450"/>
      <c r="K218" s="451"/>
      <c r="L218" s="169"/>
    </row>
    <row r="219" spans="1:13" x14ac:dyDescent="0.2">
      <c r="A219" s="171"/>
      <c r="B219" s="172" t="s">
        <v>107</v>
      </c>
      <c r="C219" s="464" t="s">
        <v>23</v>
      </c>
      <c r="D219" s="465"/>
      <c r="E219" s="465"/>
      <c r="F219" s="466"/>
      <c r="G219" s="458" t="s">
        <v>24</v>
      </c>
      <c r="H219" s="459"/>
      <c r="I219" s="459"/>
      <c r="J219" s="459"/>
      <c r="K219" s="460"/>
      <c r="L219" s="173" t="s">
        <v>109</v>
      </c>
    </row>
    <row r="220" spans="1:13" x14ac:dyDescent="0.2">
      <c r="A220" s="177" t="s">
        <v>54</v>
      </c>
      <c r="B220" s="172">
        <v>7.5</v>
      </c>
      <c r="C220" s="172">
        <v>15</v>
      </c>
      <c r="D220" s="172">
        <v>25</v>
      </c>
      <c r="E220" s="172">
        <v>35</v>
      </c>
      <c r="F220" s="172">
        <v>45</v>
      </c>
      <c r="G220" s="172">
        <v>15</v>
      </c>
      <c r="H220" s="172">
        <v>25</v>
      </c>
      <c r="I220" s="172">
        <v>35</v>
      </c>
      <c r="J220" s="172">
        <v>45</v>
      </c>
      <c r="K220" s="178">
        <v>55</v>
      </c>
      <c r="L220" s="179" t="s">
        <v>125</v>
      </c>
    </row>
    <row r="221" spans="1:13" x14ac:dyDescent="0.2">
      <c r="A221" s="184" t="s">
        <v>42</v>
      </c>
      <c r="B221" s="243" t="str">
        <f>IFERROR(Density!B221*(0.0091*B$3^3.28)/1000,"")</f>
        <v/>
      </c>
      <c r="C221" s="244" t="str">
        <f>IFERROR(Density!C221*(0.0091*C$3^3.28)/1000,"")</f>
        <v/>
      </c>
      <c r="D221" s="244" t="str">
        <f>IFERROR(Density!D221*(0.0091*D$3^3.28)/1000,"")</f>
        <v/>
      </c>
      <c r="E221" s="244" t="str">
        <f>IFERROR(Density!E221*(0.0091*E$3^3.28)/1000,"")</f>
        <v/>
      </c>
      <c r="F221" s="245" t="str">
        <f>IFERROR(Density!F221*(0.0091*F$3^3.28)/1000,"")</f>
        <v/>
      </c>
      <c r="G221" s="244" t="str">
        <f>IFERROR(Density!G221*(0.0091*G$3^3.28)/1000,"")</f>
        <v/>
      </c>
      <c r="H221" s="244" t="str">
        <f>IFERROR(Density!H221*(0.0091*H$3^3.28)/1000,"")</f>
        <v/>
      </c>
      <c r="I221" s="244" t="str">
        <f>IFERROR(Density!I221*(0.0091*I$3^3.28)/1000,"")</f>
        <v/>
      </c>
      <c r="J221" s="244" t="str">
        <f>IFERROR(Density!J221*(0.0091*J$3^3.28)/1000,"")</f>
        <v/>
      </c>
      <c r="K221" s="246" t="str">
        <f>IFERROR(Density!K221*(0.0091*K$3^3.28)/1000,"")</f>
        <v/>
      </c>
      <c r="L221" s="189" t="e">
        <f>SUM(B221:K221)/('Site Description'!$I$34/10000)</f>
        <v>#VALUE!</v>
      </c>
    </row>
    <row r="222" spans="1:13" x14ac:dyDescent="0.2">
      <c r="A222" s="184" t="s">
        <v>105</v>
      </c>
      <c r="B222" s="247" t="str">
        <f>IFERROR(Density!B222*(0.0177*B220^2.9611)/1000,"")</f>
        <v/>
      </c>
      <c r="C222" s="244" t="str">
        <f>IFERROR(Density!C222*(0.0177*C220^2.9611)/1000,"")</f>
        <v/>
      </c>
      <c r="D222" s="244" t="str">
        <f>IFERROR(Density!D222*(0.0177*D220^2.9611)/1000,"")</f>
        <v/>
      </c>
      <c r="E222" s="244" t="str">
        <f>IFERROR(Density!E222*(0.0177*E220^2.9611)/1000,"")</f>
        <v/>
      </c>
      <c r="F222" s="248" t="str">
        <f>IFERROR(Density!F222*(0.0177*F220^2.9611)/1000,"")</f>
        <v/>
      </c>
      <c r="G222" s="244" t="str">
        <f>IFERROR(Density!G222*(0.0177*G220^2.9611)/1000,"")</f>
        <v/>
      </c>
      <c r="H222" s="244" t="str">
        <f>IFERROR(Density!H222*(0.0177*H220^2.9611)/1000,"")</f>
        <v/>
      </c>
      <c r="I222" s="244" t="str">
        <f>IFERROR(Density!I222*(0.0177*I220^2.9611)/1000,"")</f>
        <v/>
      </c>
      <c r="J222" s="249" t="str">
        <f>IFERROR(Density!J222*(0.0177*J220^2.9611)/1000,"")</f>
        <v/>
      </c>
      <c r="K222" s="250" t="str">
        <f>IFERROR(Density!K222*(0.0177*K220^2.9611)/1000,"")</f>
        <v/>
      </c>
      <c r="L222" s="189" t="e">
        <f>SUM(B222:K222)/('Site Description'!$I$34/10000)</f>
        <v>#VALUE!</v>
      </c>
    </row>
    <row r="223" spans="1:13" x14ac:dyDescent="0.2">
      <c r="A223" s="184" t="s">
        <v>43</v>
      </c>
      <c r="B223" s="247" t="str">
        <f>IFERROR(Density!B223*(0.0161*B$3^3.05)/1000,"")</f>
        <v/>
      </c>
      <c r="C223" s="244" t="str">
        <f>IFERROR(Density!C223*(0.0161*C$3^3.05)/1000,"")</f>
        <v/>
      </c>
      <c r="D223" s="244" t="str">
        <f>IFERROR(Density!D223*(0.0161*D$3^3.05)/1000,"")</f>
        <v/>
      </c>
      <c r="E223" s="244" t="str">
        <f>IFERROR(Density!E223*(0.0161*E$3^3.05)/1000,"")</f>
        <v/>
      </c>
      <c r="F223" s="245" t="str">
        <f>IFERROR(Density!F223*(0.0161*F$3^3.05)/1000,"")</f>
        <v/>
      </c>
      <c r="G223" s="244" t="str">
        <f>IFERROR(Density!G223*(0.0161*G$3^3.05)/1000,"")</f>
        <v/>
      </c>
      <c r="H223" s="244" t="str">
        <f>IFERROR(Density!H223*(0.0161*H$3^3.05)/1000,"")</f>
        <v/>
      </c>
      <c r="I223" s="244" t="str">
        <f>IFERROR(Density!I223*(0.0161*I$3^3.05)/1000,"")</f>
        <v/>
      </c>
      <c r="J223" s="244" t="str">
        <f>IFERROR(Density!J223*(0.0161*J$3^3.05)/1000,"")</f>
        <v/>
      </c>
      <c r="K223" s="246" t="str">
        <f>IFERROR(Density!K223*(0.0161*K$3^3.05)/1000,"")</f>
        <v/>
      </c>
      <c r="L223" s="189" t="e">
        <f>SUM(B223:K223)/('Site Description'!$I$34/10000)</f>
        <v>#VALUE!</v>
      </c>
      <c r="M223" s="174"/>
    </row>
    <row r="224" spans="1:13" x14ac:dyDescent="0.2">
      <c r="A224" s="194" t="s">
        <v>104</v>
      </c>
      <c r="B224" s="247" t="str">
        <f>IFERROR(Density!B224*(0.0276*B$3^2.92)/1000,"")</f>
        <v/>
      </c>
      <c r="C224" s="244" t="str">
        <f>IFERROR(Density!C224*(0.0276*C$3^2.92)/1000,"")</f>
        <v/>
      </c>
      <c r="D224" s="244" t="str">
        <f>IFERROR(Density!D224*(0.0276*D$3^2.92)/1000,"")</f>
        <v/>
      </c>
      <c r="E224" s="244" t="str">
        <f>IFERROR(Density!E224*(0.0276*E$3^2.92)/1000,"")</f>
        <v/>
      </c>
      <c r="F224" s="244" t="str">
        <f>IFERROR(Density!F224*(0.0276*F$3^2.92)/1000,"")</f>
        <v/>
      </c>
      <c r="G224" s="251" t="str">
        <f>IFERROR(Density!G224*(0.0276*G$3^2.92)/1000,"")</f>
        <v/>
      </c>
      <c r="H224" s="244" t="str">
        <f>IFERROR(Density!H224*(0.0276*H$3^2.92)/1000,"")</f>
        <v/>
      </c>
      <c r="I224" s="244" t="str">
        <f>IFERROR(Density!I224*(0.0276*I$3^2.92)/1000,"")</f>
        <v/>
      </c>
      <c r="J224" s="244" t="str">
        <f>IFERROR(Density!J224*(0.0276*J$3^2.92)/1000,"")</f>
        <v/>
      </c>
      <c r="K224" s="246" t="str">
        <f>IFERROR(Density!K224*(0.0276*K$3^2.92)/1000,"")</f>
        <v/>
      </c>
      <c r="L224" s="189" t="e">
        <f>SUM(B224:K224)/('Site Description'!$I$34/10000)</f>
        <v>#VALUE!</v>
      </c>
    </row>
    <row r="225" spans="1:25" x14ac:dyDescent="0.2">
      <c r="A225" s="195"/>
      <c r="B225" s="252"/>
      <c r="C225" s="253"/>
      <c r="D225" s="253"/>
      <c r="E225" s="253"/>
      <c r="F225" s="254"/>
      <c r="G225" s="253"/>
      <c r="H225" s="253"/>
      <c r="I225" s="253"/>
      <c r="J225" s="253"/>
      <c r="K225" s="255"/>
      <c r="L225" s="189"/>
      <c r="M225" s="169"/>
    </row>
    <row r="226" spans="1:25" x14ac:dyDescent="0.2">
      <c r="A226" s="195" t="s">
        <v>100</v>
      </c>
      <c r="B226" s="247" t="str">
        <f>IFERROR(Density!B226*(0.0141*B$3^3.04)/1000,"")</f>
        <v/>
      </c>
      <c r="C226" s="244" t="str">
        <f>IFERROR(Density!C226*(0.0141*C$3^3.04)/1000,"")</f>
        <v/>
      </c>
      <c r="D226" s="244" t="str">
        <f>IFERROR(Density!D226*(0.0141*D$3^3.04)/1000,"")</f>
        <v/>
      </c>
      <c r="E226" s="244" t="str">
        <f>IFERROR(Density!E226*(0.0141*E$3^3.04)/1000,"")</f>
        <v/>
      </c>
      <c r="F226" s="248" t="str">
        <f>IFERROR(Density!F226*(0.0141*F$3^3.04)/1000,"")</f>
        <v/>
      </c>
      <c r="G226" s="154" t="str">
        <f>IFERROR(Density!G226*(0.0141*G$3^3.04)/1000,"")</f>
        <v/>
      </c>
      <c r="H226" s="154" t="str">
        <f>IFERROR(Density!H226*(0.0141*H$3^3.04)/1000,"")</f>
        <v/>
      </c>
      <c r="I226" s="154" t="str">
        <f>IFERROR(Density!I226*(0.0141*I$3^3.04)/1000,"")</f>
        <v/>
      </c>
      <c r="J226" s="100" t="str">
        <f>IFERROR(Density!J226*(0.0141*J$3^3.04)/1000,"")</f>
        <v/>
      </c>
      <c r="K226" s="114" t="str">
        <f>IFERROR(Density!K226*(0.0141*K$3^3.04)/1000,"")</f>
        <v/>
      </c>
      <c r="L226" s="189" t="e">
        <f>SUM(B226:K226)/('Site Description'!$I$34/10000)</f>
        <v>#VALUE!</v>
      </c>
      <c r="M226" s="174"/>
    </row>
    <row r="227" spans="1:25" x14ac:dyDescent="0.2">
      <c r="A227" s="146" t="s">
        <v>44</v>
      </c>
      <c r="B227" s="247" t="str">
        <f>IFERROR(Density!B227*(0.0141*B$3^3.04)/1000,"")</f>
        <v/>
      </c>
      <c r="C227" s="244" t="str">
        <f>IFERROR(Density!C227*(0.0141*C$3^3.04)/1000,"")</f>
        <v/>
      </c>
      <c r="D227" s="244" t="str">
        <f>IFERROR(Density!D227*(0.0141*D$3^3.04)/1000,"")</f>
        <v/>
      </c>
      <c r="E227" s="244" t="str">
        <f>IFERROR(Density!E227*(0.0141*E$3^3.04)/1000,"")</f>
        <v/>
      </c>
      <c r="F227" s="248" t="str">
        <f>IFERROR(Density!F227*(0.0141*F$3^3.04)/1000,"")</f>
        <v/>
      </c>
      <c r="G227" s="154" t="str">
        <f>IFERROR(Density!G227*(0.0141*G$3^3.04)/1000,"")</f>
        <v/>
      </c>
      <c r="H227" s="154" t="str">
        <f>IFERROR(Density!H227*(0.0141*H$3^3.04)/1000,"")</f>
        <v/>
      </c>
      <c r="I227" s="154" t="str">
        <f>IFERROR(Density!I227*(0.0141*I$3^3.04)/1000,"")</f>
        <v/>
      </c>
      <c r="J227" s="100" t="str">
        <f>IFERROR(Density!J227*(0.0141*J$3^3.04)/1000,"")</f>
        <v/>
      </c>
      <c r="K227" s="114" t="str">
        <f>IFERROR(Density!K227*(0.0141*K$3^3.04)/1000,"")</f>
        <v/>
      </c>
      <c r="L227" s="189" t="e">
        <f>SUM(B227:K227)/('Site Description'!$I$34/10000)</f>
        <v>#VALUE!</v>
      </c>
      <c r="M227" s="174"/>
    </row>
    <row r="228" spans="1:25" x14ac:dyDescent="0.2">
      <c r="A228" s="146" t="s">
        <v>28</v>
      </c>
      <c r="B228" s="247" t="str">
        <f>IFERROR(Density!B228*(0.0201*B$3^3.0595)/1000,"")</f>
        <v/>
      </c>
      <c r="C228" s="244" t="str">
        <f>IFERROR(Density!C228*(0.0201*C$3^3.0595)/1000,"")</f>
        <v/>
      </c>
      <c r="D228" s="244" t="str">
        <f>IFERROR(Density!D228*(0.0201*D$3^3.0595)/1000,"")</f>
        <v/>
      </c>
      <c r="E228" s="244" t="str">
        <f>IFERROR(Density!E228*(0.0201*E$3^3.0595)/1000,"")</f>
        <v/>
      </c>
      <c r="F228" s="248" t="str">
        <f>IFERROR(Density!F228*(0.0201*F$3^3.0595)/1000,"")</f>
        <v/>
      </c>
      <c r="G228" s="154" t="str">
        <f>IFERROR(Density!G228*(0.0201*G$3^3.0595)/1000,"")</f>
        <v/>
      </c>
      <c r="H228" s="154" t="str">
        <f>IFERROR(Density!H228*(0.0201*H$3^3.0595)/1000,"")</f>
        <v/>
      </c>
      <c r="I228" s="154" t="str">
        <f>IFERROR(Density!I228*(0.0201*I$3^3.0595)/1000,"")</f>
        <v/>
      </c>
      <c r="J228" s="100" t="str">
        <f>IFERROR(Density!J228*(0.0201*J$3^3.0595)/1000,"")</f>
        <v/>
      </c>
      <c r="K228" s="114" t="str">
        <f>IFERROR(Density!K228*(0.0201*K$3^3.0595)/1000,"")</f>
        <v/>
      </c>
      <c r="L228" s="189" t="e">
        <f>SUM(B228:K228)/('Site Description'!$I$34/10000)</f>
        <v>#VALUE!</v>
      </c>
    </row>
    <row r="229" spans="1:25" x14ac:dyDescent="0.2">
      <c r="A229" s="146" t="s">
        <v>29</v>
      </c>
      <c r="B229" s="247" t="str">
        <f>IFERROR(Density!B229*(0.0217*B$3^3.0127)/1000,"")</f>
        <v/>
      </c>
      <c r="C229" s="244" t="str">
        <f>IFERROR(Density!C229*(0.0217*C$3^3.0127)/1000,"")</f>
        <v/>
      </c>
      <c r="D229" s="244" t="str">
        <f>IFERROR(Density!D229*(0.0217*D$3^3.0127)/1000,"")</f>
        <v/>
      </c>
      <c r="E229" s="244" t="str">
        <f>IFERROR(Density!E229*(0.0217*E$3^3.0127)/1000,"")</f>
        <v/>
      </c>
      <c r="F229" s="245" t="str">
        <f>IFERROR(Density!F229*(0.0217*F$3^3.0127)/1000,"")</f>
        <v/>
      </c>
      <c r="G229" s="154" t="str">
        <f>IFERROR(Density!G229*(0.0217*G$3^3.0127)/1000,"")</f>
        <v/>
      </c>
      <c r="H229" s="154" t="str">
        <f>IFERROR(Density!H229*(0.0217*H$3^3.0127)/1000,"")</f>
        <v/>
      </c>
      <c r="I229" s="154" t="str">
        <f>IFERROR(Density!I229*(0.0217*I$3^3.0127)/1000,"")</f>
        <v/>
      </c>
      <c r="J229" s="154" t="str">
        <f>IFERROR(Density!J229*(0.0217*J$3^3.0127)/1000,"")</f>
        <v/>
      </c>
      <c r="K229" s="155" t="str">
        <f>IFERROR(Density!K229*(0.0217*K$3^3.0127)/1000,"")</f>
        <v/>
      </c>
      <c r="L229" s="189" t="e">
        <f>SUM(B229:K229)/('Site Description'!$I$34/10000)</f>
        <v>#VALUE!</v>
      </c>
    </row>
    <row r="230" spans="1:25" x14ac:dyDescent="0.2">
      <c r="A230" s="146" t="s">
        <v>26</v>
      </c>
      <c r="B230" s="247" t="str">
        <f>IFERROR(Density!B230*(0.0141*B$3^3.04)/1000,"")</f>
        <v/>
      </c>
      <c r="C230" s="244" t="str">
        <f>IFERROR(Density!C230*(0.0141*C$3^3.04)/1000,"")</f>
        <v/>
      </c>
      <c r="D230" s="244" t="str">
        <f>IFERROR(Density!D230*(0.0141*D$3^3.04)/1000,"")</f>
        <v/>
      </c>
      <c r="E230" s="244" t="str">
        <f>IFERROR(Density!E230*(0.0141*E$3^3.04)/1000,"")</f>
        <v/>
      </c>
      <c r="F230" s="248" t="str">
        <f>IFERROR(Density!F230*(0.0141*F$3^3.04)/1000,"")</f>
        <v/>
      </c>
      <c r="G230" s="154" t="str">
        <f>IFERROR(Density!G230*(0.0141*G$3^3.04)/1000,"")</f>
        <v/>
      </c>
      <c r="H230" s="154" t="str">
        <f>IFERROR(Density!H230*(0.0141*H$3^3.04)/1000,"")</f>
        <v/>
      </c>
      <c r="I230" s="154" t="str">
        <f>IFERROR(Density!I230*(0.0141*I$3^3.04)/1000,"")</f>
        <v/>
      </c>
      <c r="J230" s="100" t="str">
        <f>IFERROR(Density!J230*(0.0141*J$3^3.04)/1000,"")</f>
        <v/>
      </c>
      <c r="K230" s="114" t="str">
        <f>IFERROR(Density!K230*(0.0141*K$3^3.04)/1000,"")</f>
        <v/>
      </c>
      <c r="L230" s="189" t="e">
        <f>SUM(B230:K230)/('Site Description'!$I$34/10000)</f>
        <v>#VALUE!</v>
      </c>
    </row>
    <row r="231" spans="1:25" x14ac:dyDescent="0.2">
      <c r="A231" s="198"/>
      <c r="B231" s="252"/>
      <c r="C231" s="253"/>
      <c r="D231" s="253"/>
      <c r="E231" s="253"/>
      <c r="F231" s="254"/>
      <c r="G231" s="61"/>
      <c r="H231" s="61"/>
      <c r="I231" s="61"/>
      <c r="J231" s="61"/>
      <c r="K231" s="256"/>
      <c r="L231" s="189"/>
      <c r="N231" s="209"/>
      <c r="O231" s="174"/>
      <c r="P231" s="174"/>
      <c r="Q231" s="174"/>
      <c r="R231" s="174"/>
      <c r="S231" s="174"/>
      <c r="T231" s="174"/>
      <c r="U231" s="174"/>
      <c r="V231" s="174"/>
      <c r="W231" s="174"/>
      <c r="X231" s="174"/>
      <c r="Y231" s="174"/>
    </row>
    <row r="232" spans="1:25" x14ac:dyDescent="0.2">
      <c r="A232" s="146" t="s">
        <v>45</v>
      </c>
      <c r="B232" s="247" t="str">
        <f>IFERROR(Density!B232*(0.0145*B$3^3.04)/1000,"")</f>
        <v/>
      </c>
      <c r="C232" s="154" t="str">
        <f>IFERROR(Density!C232*(0.0145*C$3^3.04)/1000,"")</f>
        <v/>
      </c>
      <c r="D232" s="154" t="str">
        <f>IFERROR(Density!D232*(0.0145*D$3^3.04)/1000,"")</f>
        <v/>
      </c>
      <c r="E232" s="154" t="str">
        <f>IFERROR(Density!E232*(0.0145*E$3^3.04)/1000,"")</f>
        <v/>
      </c>
      <c r="F232" s="216" t="str">
        <f>IFERROR(Density!F232*(0.0145*F$3^3.04)/1000,"")</f>
        <v/>
      </c>
      <c r="G232" s="154" t="str">
        <f>IFERROR(Density!G232*(0.0145*G$3^3.04)/1000,"")</f>
        <v/>
      </c>
      <c r="H232" s="154" t="str">
        <f>IFERROR(Density!H232*(0.0145*H$3^3.04)/1000,"")</f>
        <v/>
      </c>
      <c r="I232" s="154" t="str">
        <f>IFERROR(Density!I232*(0.0145*I$3^3.04)/1000,"")</f>
        <v/>
      </c>
      <c r="J232" s="154" t="str">
        <f>IFERROR(Density!J232*(0.0145*J$3^3.04)/1000,"")</f>
        <v/>
      </c>
      <c r="K232" s="114" t="str">
        <f>IFERROR(Density!K232*(0.0145*K$3^3.04)/1000,"")</f>
        <v/>
      </c>
      <c r="L232" s="189" t="e">
        <f>SUM(B232:K232)/('Site Description'!$I$34/10000)</f>
        <v>#VALUE!</v>
      </c>
    </row>
    <row r="233" spans="1:25" x14ac:dyDescent="0.2">
      <c r="A233" s="146" t="s">
        <v>46</v>
      </c>
      <c r="B233" s="247" t="str">
        <f>IFERROR(Density!B233*(0.0145*B$3^3.04)/1000,"")</f>
        <v/>
      </c>
      <c r="C233" s="154" t="str">
        <f>IFERROR(Density!C233*(0.0145*C$3^3.04)/1000,"")</f>
        <v/>
      </c>
      <c r="D233" s="154" t="str">
        <f>IFERROR(Density!D233*(0.0145*D$3^3.04)/1000,"")</f>
        <v/>
      </c>
      <c r="E233" s="154" t="str">
        <f>IFERROR(Density!E233*(0.0145*E$3^3.04)/1000,"")</f>
        <v/>
      </c>
      <c r="F233" s="216" t="str">
        <f>IFERROR(Density!F233*(0.0145*F$3^3.04)/1000,"")</f>
        <v/>
      </c>
      <c r="G233" s="154" t="str">
        <f>IFERROR(Density!G233*(0.0145*G$3^3.04)/1000,"")</f>
        <v/>
      </c>
      <c r="H233" s="154" t="str">
        <f>IFERROR(Density!H233*(0.0145*H$3^3.04)/1000,"")</f>
        <v/>
      </c>
      <c r="I233" s="154" t="str">
        <f>IFERROR(Density!I233*(0.0145*I$3^3.04)/1000,"")</f>
        <v/>
      </c>
      <c r="J233" s="154" t="str">
        <f>IFERROR(Density!J233*(0.0145*J$3^3.04)/1000,"")</f>
        <v/>
      </c>
      <c r="K233" s="155" t="str">
        <f>IFERROR(Density!K233*(0.0145*K$3^3.04)/1000,"")</f>
        <v/>
      </c>
      <c r="L233" s="189" t="e">
        <f>SUM(B233:K233)/('Site Description'!$I$34/10000)</f>
        <v>#VALUE!</v>
      </c>
      <c r="N233" s="208"/>
      <c r="O233" s="169"/>
      <c r="P233" s="169"/>
      <c r="Q233" s="169"/>
      <c r="R233" s="169"/>
      <c r="S233" s="169"/>
      <c r="T233" s="169"/>
      <c r="U233" s="169"/>
      <c r="V233" s="169"/>
      <c r="W233" s="169"/>
      <c r="X233" s="169"/>
      <c r="Y233" s="169"/>
    </row>
    <row r="234" spans="1:25" x14ac:dyDescent="0.2">
      <c r="A234" s="146" t="s">
        <v>47</v>
      </c>
      <c r="B234" s="247" t="str">
        <f>IFERROR(Density!B234*(0.0145*B$3^3.04)/1000,"")</f>
        <v/>
      </c>
      <c r="C234" s="154" t="str">
        <f>IFERROR(Density!C234*(0.0145*C$3^3.04)/1000,"")</f>
        <v/>
      </c>
      <c r="D234" s="154" t="str">
        <f>IFERROR(Density!D234*(0.0145*D$3^3.04)/1000,"")</f>
        <v/>
      </c>
      <c r="E234" s="154" t="str">
        <f>IFERROR(Density!E234*(0.0145*E$3^3.04)/1000,"")</f>
        <v/>
      </c>
      <c r="F234" s="214" t="str">
        <f>IFERROR(Density!F234*(0.0145*F$3^3.04)/1000,"")</f>
        <v/>
      </c>
      <c r="G234" s="154" t="str">
        <f>IFERROR(Density!G234*(0.0145*G$3^3.04)/1000,"")</f>
        <v/>
      </c>
      <c r="H234" s="154" t="str">
        <f>IFERROR(Density!H234*(0.0145*H$3^3.04)/1000,"")</f>
        <v/>
      </c>
      <c r="I234" s="154" t="str">
        <f>IFERROR(Density!I234*(0.0145*I$3^3.04)/1000,"")</f>
        <v/>
      </c>
      <c r="J234" s="100" t="str">
        <f>IFERROR(Density!J234*(0.0145*J$3^3.04)/1000,"")</f>
        <v/>
      </c>
      <c r="K234" s="114" t="str">
        <f>IFERROR(Density!K234*(0.0145*K$3^3.04)/1000,"")</f>
        <v/>
      </c>
      <c r="L234" s="189" t="e">
        <f>SUM(B234:K234)/('Site Description'!$I$34/10000)</f>
        <v>#VALUE!</v>
      </c>
      <c r="N234" s="209"/>
      <c r="O234" s="174"/>
      <c r="P234" s="174"/>
      <c r="Q234" s="174"/>
      <c r="R234" s="174"/>
      <c r="S234" s="174"/>
      <c r="T234" s="174"/>
      <c r="U234" s="174"/>
      <c r="V234" s="174"/>
      <c r="W234" s="174"/>
      <c r="X234" s="174"/>
      <c r="Y234" s="174"/>
    </row>
    <row r="235" spans="1:25" x14ac:dyDescent="0.2">
      <c r="A235" s="146" t="s">
        <v>48</v>
      </c>
      <c r="B235" s="247" t="str">
        <f>IFERROR(Density!B235*(0.0104*B$3^3.24)/1000,"")</f>
        <v/>
      </c>
      <c r="C235" s="154" t="str">
        <f>IFERROR(Density!C235*(0.0104*C$3^3.24)/1000,"")</f>
        <v/>
      </c>
      <c r="D235" s="154" t="str">
        <f>IFERROR(Density!D235*(0.0104*D$3^3.24)/1000,"")</f>
        <v/>
      </c>
      <c r="E235" s="154" t="str">
        <f>IFERROR(Density!E235*(0.0104*E$3^3.24)/1000,"")</f>
        <v/>
      </c>
      <c r="F235" s="214" t="str">
        <f>IFERROR(Density!F235*(0.0104*F$3^3.24)/1000,"")</f>
        <v/>
      </c>
      <c r="G235" s="154" t="str">
        <f>IFERROR(Density!G235*(0.0104*G$3^3.24)/1000,"")</f>
        <v/>
      </c>
      <c r="H235" s="154" t="str">
        <f>IFERROR(Density!H235*(0.0104*H$3^3.24)/1000,"")</f>
        <v/>
      </c>
      <c r="I235" s="154" t="str">
        <f>IFERROR(Density!I235*(0.0104*I$3^3.24)/1000,"")</f>
        <v/>
      </c>
      <c r="J235" s="100" t="str">
        <f>IFERROR(Density!J235*(0.0104*J$3^3.24)/1000,"")</f>
        <v/>
      </c>
      <c r="K235" s="114" t="str">
        <f>IFERROR(Density!K235*(0.0104*K$3^3.24)/1000,"")</f>
        <v/>
      </c>
      <c r="L235" s="189" t="e">
        <f>SUM(B235:K235)/('Site Description'!$I$34/10000)</f>
        <v>#VALUE!</v>
      </c>
      <c r="N235" s="209"/>
      <c r="O235" s="174"/>
      <c r="P235" s="174"/>
      <c r="Q235" s="174"/>
      <c r="R235" s="174"/>
      <c r="S235" s="174"/>
      <c r="T235" s="174"/>
      <c r="U235" s="174"/>
      <c r="V235" s="174"/>
      <c r="W235" s="174"/>
      <c r="X235" s="174"/>
      <c r="Y235" s="174"/>
    </row>
    <row r="236" spans="1:25" x14ac:dyDescent="0.2">
      <c r="A236" s="146" t="s">
        <v>32</v>
      </c>
      <c r="B236" s="247" t="str">
        <f>IFERROR(Density!B236*(0.0189*B$3^3.06)/1000,"")</f>
        <v/>
      </c>
      <c r="C236" s="154" t="str">
        <f>IFERROR(Density!C236*(0.0189*C$3^3.06)/1000,"")</f>
        <v/>
      </c>
      <c r="D236" s="154" t="str">
        <f>IFERROR(Density!D236*(0.0189*D$3^3.06)/1000,"")</f>
        <v/>
      </c>
      <c r="E236" s="154" t="str">
        <f>IFERROR(Density!E236*(0.0189*E$3^3.06)/1000,"")</f>
        <v/>
      </c>
      <c r="F236" s="216" t="str">
        <f>IFERROR(Density!F236*(0.0189*F$3^3.06)/1000,"")</f>
        <v/>
      </c>
      <c r="G236" s="154" t="str">
        <f>IFERROR(Density!G236*(0.0189*G$3^3.06)/1000,"")</f>
        <v/>
      </c>
      <c r="H236" s="154" t="str">
        <f>IFERROR(Density!H236*(0.0189*H$3^3.06)/1000,"")</f>
        <v/>
      </c>
      <c r="I236" s="154" t="str">
        <f>IFERROR(Density!I236*(0.0189*I$3^3.06)/1000,"")</f>
        <v/>
      </c>
      <c r="J236" s="154" t="str">
        <f>IFERROR(Density!J236*(0.0189*J$3^3.06)/1000,"")</f>
        <v/>
      </c>
      <c r="K236" s="155" t="str">
        <f>IFERROR(Density!K236*(0.0189*K$3^3.06)/1000,"")</f>
        <v/>
      </c>
      <c r="L236" s="189" t="e">
        <f>SUM(B236:K236)/('Site Description'!$I$34/10000)</f>
        <v>#VALUE!</v>
      </c>
    </row>
    <row r="237" spans="1:25" x14ac:dyDescent="0.2">
      <c r="A237" s="146" t="s">
        <v>49</v>
      </c>
      <c r="B237" s="247" t="str">
        <f>IFERROR(Density!B237*(0.0157*B$3^3.0167)/1000,"")</f>
        <v/>
      </c>
      <c r="C237" s="154" t="str">
        <f>IFERROR(Density!C237*(0.0157*C$3^3.0167)/1000,"")</f>
        <v/>
      </c>
      <c r="D237" s="154" t="str">
        <f>IFERROR(Density!D237*(0.0157*D$3^3.0167)/1000,"")</f>
        <v/>
      </c>
      <c r="E237" s="154" t="str">
        <f>IFERROR(Density!E237*(0.0157*E$3^3.0167)/1000,"")</f>
        <v/>
      </c>
      <c r="F237" s="216" t="str">
        <f>IFERROR(Density!F237*(0.0157*F$3^3.0167)/1000,"")</f>
        <v/>
      </c>
      <c r="G237" s="154" t="str">
        <f>IFERROR(Density!G237*(0.0157*G$3^3.0167)/1000,"")</f>
        <v/>
      </c>
      <c r="H237" s="154" t="str">
        <f>IFERROR(Density!H237*(0.0157*H$3^3.0167)/1000,"")</f>
        <v/>
      </c>
      <c r="I237" s="154" t="str">
        <f>IFERROR(Density!I237*(0.0157*I$3^3.0167)/1000,"")</f>
        <v/>
      </c>
      <c r="J237" s="154" t="str">
        <f>IFERROR(Density!J237*(0.0157*J$3^3.0167)/1000,"")</f>
        <v/>
      </c>
      <c r="K237" s="155" t="str">
        <f>IFERROR(Density!K237*(0.0157*K$3^3.0167)/1000,"")</f>
        <v/>
      </c>
      <c r="L237" s="189" t="e">
        <f>SUM(B237:K237)/('Site Description'!$I$34/10000)</f>
        <v>#VALUE!</v>
      </c>
    </row>
    <row r="238" spans="1:25" x14ac:dyDescent="0.2">
      <c r="A238" s="146" t="s">
        <v>76</v>
      </c>
      <c r="B238" s="247" t="str">
        <f>IFERROR(Density!B238*(0.0162*B$3^3.09)/1000,"")</f>
        <v/>
      </c>
      <c r="C238" s="154" t="str">
        <f>IFERROR(Density!C238*(0.0162*C$3^3.09)/1000,"")</f>
        <v/>
      </c>
      <c r="D238" s="154" t="str">
        <f>IFERROR(Density!D238*(0.0162*D$3^3.09)/1000,"")</f>
        <v/>
      </c>
      <c r="E238" s="154" t="str">
        <f>IFERROR(Density!E238*(0.0162*E$3^3.09)/1000,"")</f>
        <v/>
      </c>
      <c r="F238" s="214" t="str">
        <f>IFERROR(Density!F238*(0.0162*F$3^3.09)/1000,"")</f>
        <v/>
      </c>
      <c r="G238" s="154" t="str">
        <f>IFERROR(Density!G238*(0.0162*G$3^3.09)/1000,"")</f>
        <v/>
      </c>
      <c r="H238" s="154" t="str">
        <f>IFERROR(Density!H238*(0.0162*H$3^3.09)/1000,"")</f>
        <v/>
      </c>
      <c r="I238" s="154" t="str">
        <f>IFERROR(Density!I238*(0.0162*I$3^3.09)/1000,"")</f>
        <v/>
      </c>
      <c r="J238" s="100" t="str">
        <f>IFERROR(Density!J238*(0.0162*J$3^3.09)/1000,"")</f>
        <v/>
      </c>
      <c r="K238" s="114" t="str">
        <f>IFERROR(Density!K238*(0.0162*K$3^3.09)/1000,"")</f>
        <v/>
      </c>
      <c r="L238" s="189" t="e">
        <f>SUM(B238:K238)/('Site Description'!$I$34/10000)</f>
        <v>#VALUE!</v>
      </c>
    </row>
    <row r="239" spans="1:25" x14ac:dyDescent="0.2">
      <c r="A239" s="146" t="s">
        <v>33</v>
      </c>
      <c r="B239" s="247" t="str">
        <f>IFERROR(Density!B239*(0.0241*((0.794*B$3))^3.1478)/1000,"")</f>
        <v/>
      </c>
      <c r="C239" s="154" t="str">
        <f>IFERROR(Density!C239*(0.0241*((0.794*C$3))^3.1478)/1000,"")</f>
        <v/>
      </c>
      <c r="D239" s="154" t="str">
        <f>IFERROR(Density!D239*(0.0241*((0.794*D$3))^3.1478)/1000,"")</f>
        <v/>
      </c>
      <c r="E239" s="154" t="str">
        <f>IFERROR(Density!E239*(0.0241*E$3^3.1478)/1000,"")</f>
        <v/>
      </c>
      <c r="F239" s="214" t="str">
        <f>IFERROR(Density!F239*(0.0241*F$3^3.1478)/1000,"")</f>
        <v/>
      </c>
      <c r="G239" s="154" t="str">
        <f>IFERROR(Density!G239*(0.0241*((0.794*G$3))^3.1478)/1000,"")</f>
        <v/>
      </c>
      <c r="H239" s="154" t="str">
        <f>IFERROR(Density!H239*(0.0241*((0.794*H$3))^3.1478)/1000,"")</f>
        <v/>
      </c>
      <c r="I239" s="154" t="str">
        <f>IFERROR(Density!I239*(0.0241*((0.794*I$3))^3.1478)/1000,"")</f>
        <v/>
      </c>
      <c r="J239" s="100" t="str">
        <f>IFERROR(Density!J239*(0.0241*((0.794*J$3))^3.1478)/1000,"")</f>
        <v/>
      </c>
      <c r="K239" s="114" t="str">
        <f>IFERROR(Density!K239*(0.0241*((0.794*K$3))^3.1478)/1000,"")</f>
        <v/>
      </c>
      <c r="L239" s="189" t="e">
        <f>SUM(B239:K239)/('Site Description'!$I$34/10000)</f>
        <v>#VALUE!</v>
      </c>
    </row>
    <row r="240" spans="1:25" x14ac:dyDescent="0.2">
      <c r="A240" s="146" t="s">
        <v>111</v>
      </c>
      <c r="B240" s="247" t="str">
        <f>IFERROR(Density!B240*(0.0079*B$3^3.11)/1000,"")</f>
        <v/>
      </c>
      <c r="C240" s="154" t="str">
        <f>IFERROR(Density!C240*(0.0079*C$3^3.11)/1000,"")</f>
        <v/>
      </c>
      <c r="D240" s="154" t="str">
        <f>IFERROR(Density!D240*(0.0079*D$3^3.11)/1000,"")</f>
        <v/>
      </c>
      <c r="E240" s="154" t="str">
        <f>IFERROR(Density!E240*(0.0079*E$3^3.11)/1000,"")</f>
        <v/>
      </c>
      <c r="F240" s="216" t="str">
        <f>IFERROR(Density!F240*(0.0079*F$3^3.11)/1000,"")</f>
        <v/>
      </c>
      <c r="G240" s="154" t="str">
        <f>IFERROR(Density!G240*(0.0079*G$3^3.11)/1000,"")</f>
        <v/>
      </c>
      <c r="H240" s="154" t="str">
        <f>IFERROR(Density!H240*(0.0079*H$3^3.11)/1000,"")</f>
        <v/>
      </c>
      <c r="I240" s="154" t="str">
        <f>IFERROR(Density!I240*(0.0079*I$3^3.11)/1000,"")</f>
        <v/>
      </c>
      <c r="J240" s="154" t="str">
        <f>IFERROR(Density!J240*(0.0079*J$3^3.11)/1000,"")</f>
        <v/>
      </c>
      <c r="K240" s="155" t="str">
        <f>IFERROR(Density!K240*(0.0079*K$3^3.11)/1000,"")</f>
        <v/>
      </c>
      <c r="L240" s="189" t="e">
        <f>SUM(B240:K240)/('Site Description'!$I$34/10000)</f>
        <v>#VALUE!</v>
      </c>
    </row>
    <row r="241" spans="1:13" x14ac:dyDescent="0.2">
      <c r="A241" s="146" t="s">
        <v>50</v>
      </c>
      <c r="B241" s="247" t="str">
        <f>IFERROR(Density!B241*(0.0229*B$3^2.9626)/1000,"")</f>
        <v/>
      </c>
      <c r="C241" s="154" t="str">
        <f>IFERROR(Density!C241*(0.0229*C$3^2.9626)/1000,"")</f>
        <v/>
      </c>
      <c r="D241" s="154" t="str">
        <f>IFERROR(Density!D241*(0.0229*D$3^2.9626)/1000,"")</f>
        <v/>
      </c>
      <c r="E241" s="100" t="str">
        <f>IFERROR(Density!E241*(0.0229*E$3^2.9626)/1000,"")</f>
        <v/>
      </c>
      <c r="F241" s="214" t="str">
        <f>IFERROR(Density!F241*(0.0229*F$3^2.9626)/1000,"")</f>
        <v/>
      </c>
      <c r="G241" s="154" t="str">
        <f>IFERROR(Density!G241*(0.0229*G$3^2.9626)/1000,"")</f>
        <v/>
      </c>
      <c r="H241" s="154" t="str">
        <f>IFERROR(Density!H241*(0.0229*H$3^2.9626)/1000,"")</f>
        <v/>
      </c>
      <c r="I241" s="100" t="str">
        <f>IFERROR(Density!I241*(0.0229*I$3^2.9626)/1000,"")</f>
        <v/>
      </c>
      <c r="J241" s="100" t="str">
        <f>IFERROR(Density!J241*(0.0229*J$3^2.9626)/1000,"")</f>
        <v/>
      </c>
      <c r="K241" s="114" t="str">
        <f>IFERROR(Density!K241*(0.0229*K$3^2.9626)/1000,"")</f>
        <v/>
      </c>
      <c r="L241" s="189" t="e">
        <f>SUM(B241:K241)/('Site Description'!$I$34/10000)</f>
        <v>#VALUE!</v>
      </c>
    </row>
    <row r="242" spans="1:13" x14ac:dyDescent="0.2">
      <c r="A242" s="146" t="s">
        <v>31</v>
      </c>
      <c r="B242" s="247" t="str">
        <f>IFERROR(Density!B242*(0.0114*B$3^3.18)/1000,"")</f>
        <v/>
      </c>
      <c r="C242" s="154" t="str">
        <f>IFERROR(Density!C242*(0.0114*C$3^3.18)/1000,"")</f>
        <v/>
      </c>
      <c r="D242" s="154" t="str">
        <f>IFERROR(Density!D242*(0.0114*D$3^3.18)/1000,"")</f>
        <v/>
      </c>
      <c r="E242" s="154" t="str">
        <f>IFERROR(Density!E242*(0.0114*E$3^3.18)/1000,"")</f>
        <v/>
      </c>
      <c r="F242" s="216" t="str">
        <f>IFERROR(Density!F242*(0.0114*F$3^3.18)/1000,"")</f>
        <v/>
      </c>
      <c r="G242" s="154" t="str">
        <f>IFERROR(Density!G242*(0.0114*G$3^3.18)/1000,"")</f>
        <v/>
      </c>
      <c r="H242" s="154" t="str">
        <f>IFERROR(Density!H242*(0.0114*H$3^3.18)/1000,"")</f>
        <v/>
      </c>
      <c r="I242" s="154" t="str">
        <f>IFERROR(Density!I242*(0.0114*I$3^3.18)/1000,"")</f>
        <v/>
      </c>
      <c r="J242" s="154" t="str">
        <f>IFERROR(Density!J242*(0.0114*J$3^3.18)/1000,"")</f>
        <v/>
      </c>
      <c r="K242" s="155" t="str">
        <f>IFERROR(Density!K242*(0.0114*K$3^3.18)/1000,"")</f>
        <v/>
      </c>
      <c r="L242" s="189" t="e">
        <f>SUM(B242:K242)/('Site Description'!$I$34/10000)</f>
        <v>#VALUE!</v>
      </c>
    </row>
    <row r="243" spans="1:13" x14ac:dyDescent="0.2">
      <c r="A243" s="146" t="s">
        <v>106</v>
      </c>
      <c r="B243" s="247" t="str">
        <f>IFERROR(Density!B243*(0.0145*B$3^3.04)/1000,"")</f>
        <v/>
      </c>
      <c r="C243" s="154" t="str">
        <f>IFERROR(Density!C243*(0.0145*C$3^3.04)/1000,"")</f>
        <v/>
      </c>
      <c r="D243" s="154" t="str">
        <f>IFERROR(Density!D243*(0.0145*D$3^3.04)/1000,"")</f>
        <v/>
      </c>
      <c r="E243" s="154" t="str">
        <f>IFERROR(Density!E243*(0.0145*E$3^3.04)/1000,"")</f>
        <v/>
      </c>
      <c r="F243" s="214" t="str">
        <f>IFERROR(Density!F243*(0.0145*F$3^3.04)/1000,"")</f>
        <v/>
      </c>
      <c r="G243" s="154" t="str">
        <f>IFERROR(Density!G243*(0.0145*G$3^3.04)/1000,"")</f>
        <v/>
      </c>
      <c r="H243" s="154" t="str">
        <f>IFERROR(Density!H243*(0.0145*H$3^3.04)/1000,"")</f>
        <v/>
      </c>
      <c r="I243" s="154" t="str">
        <f>IFERROR(Density!I243*(0.0145*I$3^3.04)/1000,"")</f>
        <v/>
      </c>
      <c r="J243" s="100" t="str">
        <f>IFERROR(Density!J243*(0.0145*J$3^3.04)/1000,"")</f>
        <v/>
      </c>
      <c r="K243" s="114" t="str">
        <f>IFERROR(Density!K243*(0.0145*K$3^3.04)/1000,"")</f>
        <v/>
      </c>
      <c r="L243" s="189" t="e">
        <f>SUM(B243:K243)/('Site Description'!$I$34/10000)</f>
        <v>#VALUE!</v>
      </c>
    </row>
    <row r="244" spans="1:13" x14ac:dyDescent="0.2">
      <c r="A244" s="146" t="s">
        <v>51</v>
      </c>
      <c r="B244" s="247" t="str">
        <f>IFERROR(Density!B244*(0.0278*B$3^2.857)/1000,"")</f>
        <v/>
      </c>
      <c r="C244" s="154" t="str">
        <f>IFERROR(Density!C244*(0.0278*C$3^2.857)/1000,"")</f>
        <v/>
      </c>
      <c r="D244" s="154" t="str">
        <f>IFERROR(Density!D244*(0.0278*D$3^2.857)/1000,"")</f>
        <v/>
      </c>
      <c r="E244" s="154" t="str">
        <f>IFERROR(Density!E244*(0.0278*E$3^2.857)/1000,"")</f>
        <v/>
      </c>
      <c r="F244" s="214" t="str">
        <f>IFERROR(Density!F244*(0.0278*F$3^2.857)/1000,"")</f>
        <v/>
      </c>
      <c r="G244" s="154" t="str">
        <f>IFERROR(Density!G244*(0.0278*G$3^2.857)/1000,"")</f>
        <v/>
      </c>
      <c r="H244" s="154" t="str">
        <f>IFERROR(Density!H244*(0.0278*H$3^2.857)/1000,"")</f>
        <v/>
      </c>
      <c r="I244" s="154" t="str">
        <f>IFERROR(Density!I244*(0.0278*I$3^2.857)/1000,"")</f>
        <v/>
      </c>
      <c r="J244" s="100" t="str">
        <f>IFERROR(Density!J244*(0.0278*J$3^2.857)/1000,"")</f>
        <v/>
      </c>
      <c r="K244" s="114" t="str">
        <f>IFERROR(Density!K244*(0.0278*K$3^2.857)/1000,"")</f>
        <v/>
      </c>
      <c r="L244" s="189" t="e">
        <f>SUM(B244:K244)/('Site Description'!$I$34/10000)</f>
        <v>#VALUE!</v>
      </c>
    </row>
    <row r="245" spans="1:13" x14ac:dyDescent="0.2">
      <c r="A245" s="146" t="s">
        <v>52</v>
      </c>
      <c r="B245" s="247" t="str">
        <f>IFERROR(Density!B245*(0.0229*((0.877*B$3)^3.106))/1000,"")</f>
        <v/>
      </c>
      <c r="C245" s="154" t="str">
        <f>IFERROR(Density!C245*(0.0229*((0.877*C$3)^3.106))/1000,"")</f>
        <v/>
      </c>
      <c r="D245" s="154" t="str">
        <f>IFERROR(Density!D245*(0.0229*((0.877*D$3)^3.106))/1000,"")</f>
        <v/>
      </c>
      <c r="E245" s="154" t="str">
        <f>IFERROR(Density!E245*(0.0229*((0.877*E$3)^3.106))/1000,"")</f>
        <v/>
      </c>
      <c r="F245" s="214" t="str">
        <f>IFERROR(Density!F245*(0.0229*((0.877*F$3)^3.106))/1000,"")</f>
        <v/>
      </c>
      <c r="G245" s="154" t="str">
        <f>IFERROR(Density!G245*(0.0229*((0.877*G$3)^3.106))/1000,"")</f>
        <v/>
      </c>
      <c r="H245" s="154" t="str">
        <f>IFERROR(Density!H245*(0.0229*((0.877*H$3)^3.106))/1000,"")</f>
        <v/>
      </c>
      <c r="I245" s="154" t="str">
        <f>IFERROR(Density!I245*(0.0229*((0.877*I$3)^3.106))/1000,"")</f>
        <v/>
      </c>
      <c r="J245" s="100" t="str">
        <f>IFERROR(Density!J245*(0.0229*((0.877*J$3)^3.106))/1000,"")</f>
        <v/>
      </c>
      <c r="K245" s="114" t="str">
        <f>IFERROR(Density!K245*(0.0229*((0.877*K$3)^3.106))/1000,"")</f>
        <v/>
      </c>
      <c r="L245" s="189" t="e">
        <f>SUM(B245:K245)/('Site Description'!$I$34/10000)</f>
        <v>#VALUE!</v>
      </c>
    </row>
    <row r="246" spans="1:13" ht="16" thickBot="1" x14ac:dyDescent="0.25">
      <c r="A246" s="146" t="s">
        <v>53</v>
      </c>
      <c r="B246" s="257" t="str">
        <f>IFERROR(Density!B246*(0.0145*B$3^3.04)/1000,"")</f>
        <v/>
      </c>
      <c r="C246" s="160" t="str">
        <f>IFERROR(Density!C246*(0.0145*C$3^3.04)/1000,"")</f>
        <v/>
      </c>
      <c r="D246" s="160" t="str">
        <f>IFERROR(Density!D246*(0.0145*D$3^3.04)/1000,"")</f>
        <v/>
      </c>
      <c r="E246" s="115" t="str">
        <f>IFERROR(Density!E246*(0.0145*E$3^3.04)/1000,"")</f>
        <v/>
      </c>
      <c r="F246" s="215" t="str">
        <f>IFERROR(Density!F246*(0.0145*F$3^3.04)/1000,"")</f>
        <v/>
      </c>
      <c r="G246" s="160" t="str">
        <f>IFERROR(Density!G246*(0.0145*G$3^3.04)/1000,"")</f>
        <v/>
      </c>
      <c r="H246" s="160" t="str">
        <f>IFERROR(Density!H246*(0.0145*H$3^3.04)/1000,"")</f>
        <v/>
      </c>
      <c r="I246" s="115" t="str">
        <f>IFERROR(Density!I246*(0.0145*I$3^3.04)/1000,"")</f>
        <v/>
      </c>
      <c r="J246" s="115" t="str">
        <f>IFERROR(Density!J246*(0.0145*J$3^3.04)/1000,"")</f>
        <v/>
      </c>
      <c r="K246" s="116" t="str">
        <f>IFERROR(Density!K246*(0.0145*K$3^3.04)/1000,"")</f>
        <v/>
      </c>
      <c r="L246" s="189" t="e">
        <f>SUM(B246:K246)/('Site Description'!$I$34/10000)</f>
        <v>#VALUE!</v>
      </c>
    </row>
    <row r="247" spans="1:13" ht="16" thickBot="1" x14ac:dyDescent="0.25">
      <c r="A247" s="199" t="s">
        <v>126</v>
      </c>
      <c r="B247" s="200" t="str">
        <f>IFERROR(SUM(B221:B246)/('Site Description'!$I$34/10000),"")</f>
        <v/>
      </c>
      <c r="C247" s="201" t="str">
        <f>IFERROR(SUM(C221:C246)/('Site Description'!$I$34/10000),"")</f>
        <v/>
      </c>
      <c r="D247" s="200" t="str">
        <f>IFERROR(SUM(D221:D246)/('Site Description'!$I$34/10000),"")</f>
        <v/>
      </c>
      <c r="E247" s="200" t="str">
        <f>IFERROR(SUM(E221:E246)/('Site Description'!$I$34/10000),"")</f>
        <v/>
      </c>
      <c r="F247" s="202" t="str">
        <f>IFERROR(SUM(F221:F246)/('Site Description'!$I$34/10000),"")</f>
        <v/>
      </c>
      <c r="G247" s="200" t="str">
        <f>IFERROR(SUM(G221:G246)/('Site Description'!$I$34/10000),"")</f>
        <v/>
      </c>
      <c r="H247" s="200" t="str">
        <f>IFERROR(SUM(H221:H246)/('Site Description'!$I$34/10000),"")</f>
        <v/>
      </c>
      <c r="I247" s="200" t="str">
        <f>IFERROR(SUM(I221:I246)/('Site Description'!$I$34/10000),"")</f>
        <v/>
      </c>
      <c r="J247" s="200" t="str">
        <f>IFERROR(SUM(J221:J246)/('Site Description'!$I$34/10000),"")</f>
        <v/>
      </c>
      <c r="K247" s="203" t="str">
        <f>IFERROR(SUM(K221:K246)/('Site Description'!$I$34/10000),"")</f>
        <v/>
      </c>
      <c r="L247" s="204" t="str">
        <f>IF(SUM(B247:K247)&gt;0,SUM(B247:K247),"")</f>
        <v/>
      </c>
    </row>
    <row r="248" spans="1:13" ht="16" thickBot="1" x14ac:dyDescent="0.25"/>
    <row r="249" spans="1:13" ht="16" thickBot="1" x14ac:dyDescent="0.25">
      <c r="A249" s="448" t="s">
        <v>63</v>
      </c>
      <c r="B249" s="449"/>
      <c r="C249" s="450"/>
      <c r="D249" s="450"/>
      <c r="E249" s="450"/>
      <c r="F249" s="450"/>
      <c r="G249" s="450"/>
      <c r="H249" s="450"/>
      <c r="I249" s="450"/>
      <c r="J249" s="450"/>
      <c r="K249" s="451"/>
      <c r="L249" s="169"/>
    </row>
    <row r="250" spans="1:13" x14ac:dyDescent="0.2">
      <c r="A250" s="171"/>
      <c r="B250" s="172" t="s">
        <v>107</v>
      </c>
      <c r="C250" s="464" t="s">
        <v>23</v>
      </c>
      <c r="D250" s="465"/>
      <c r="E250" s="465"/>
      <c r="F250" s="466"/>
      <c r="G250" s="458" t="s">
        <v>24</v>
      </c>
      <c r="H250" s="459"/>
      <c r="I250" s="459"/>
      <c r="J250" s="459"/>
      <c r="K250" s="460"/>
      <c r="L250" s="173" t="s">
        <v>109</v>
      </c>
    </row>
    <row r="251" spans="1:13" x14ac:dyDescent="0.2">
      <c r="A251" s="177" t="s">
        <v>54</v>
      </c>
      <c r="B251" s="172">
        <v>7.5</v>
      </c>
      <c r="C251" s="172">
        <v>15</v>
      </c>
      <c r="D251" s="172">
        <v>25</v>
      </c>
      <c r="E251" s="172">
        <v>35</v>
      </c>
      <c r="F251" s="172">
        <v>45</v>
      </c>
      <c r="G251" s="172">
        <v>15</v>
      </c>
      <c r="H251" s="172">
        <v>25</v>
      </c>
      <c r="I251" s="172">
        <v>35</v>
      </c>
      <c r="J251" s="172">
        <v>45</v>
      </c>
      <c r="K251" s="178">
        <v>55</v>
      </c>
      <c r="L251" s="179" t="s">
        <v>125</v>
      </c>
      <c r="M251" s="174"/>
    </row>
    <row r="252" spans="1:13" x14ac:dyDescent="0.2">
      <c r="A252" s="184" t="s">
        <v>42</v>
      </c>
      <c r="B252" s="243" t="str">
        <f>IFERROR(Density!B252*(0.0091*B$3^3.28)/1000,"")</f>
        <v/>
      </c>
      <c r="C252" s="244" t="str">
        <f>IFERROR(Density!C252*(0.0091*C$3^3.28)/1000,"")</f>
        <v/>
      </c>
      <c r="D252" s="244" t="str">
        <f>IFERROR(Density!D252*(0.0091*D$3^3.28)/1000,"")</f>
        <v/>
      </c>
      <c r="E252" s="244" t="str">
        <f>IFERROR(Density!E252*(0.0091*E$3^3.28)/1000,"")</f>
        <v/>
      </c>
      <c r="F252" s="245" t="str">
        <f>IFERROR(Density!F252*(0.0091*F$3^3.28)/1000,"")</f>
        <v/>
      </c>
      <c r="G252" s="244" t="str">
        <f>IFERROR(Density!G252*(0.0091*G$3^3.28)/1000,"")</f>
        <v/>
      </c>
      <c r="H252" s="244" t="str">
        <f>IFERROR(Density!H252*(0.0091*H$3^3.28)/1000,"")</f>
        <v/>
      </c>
      <c r="I252" s="244" t="str">
        <f>IFERROR(Density!I252*(0.0091*I$3^3.28)/1000,"")</f>
        <v/>
      </c>
      <c r="J252" s="244" t="str">
        <f>IFERROR(Density!J252*(0.0091*J$3^3.28)/1000,"")</f>
        <v/>
      </c>
      <c r="K252" s="246" t="str">
        <f>IFERROR(Density!K252*(0.0091*K$3^3.28)/1000,"")</f>
        <v/>
      </c>
      <c r="L252" s="189" t="e">
        <f>SUM(B252:K252)/('Site Description'!$J$34/10000)</f>
        <v>#VALUE!</v>
      </c>
    </row>
    <row r="253" spans="1:13" x14ac:dyDescent="0.2">
      <c r="A253" s="184" t="s">
        <v>105</v>
      </c>
      <c r="B253" s="247" t="str">
        <f>IFERROR(Density!B253*(0.0177*B251^2.9611)/1000,"")</f>
        <v/>
      </c>
      <c r="C253" s="244" t="str">
        <f>IFERROR(Density!C253*(0.0177*C251^2.9611)/1000,"")</f>
        <v/>
      </c>
      <c r="D253" s="244" t="str">
        <f>IFERROR(Density!D253*(0.0177*D251^2.9611)/1000,"")</f>
        <v/>
      </c>
      <c r="E253" s="244" t="str">
        <f>IFERROR(Density!E253*(0.0177*E251^2.9611)/1000,"")</f>
        <v/>
      </c>
      <c r="F253" s="248" t="str">
        <f>IFERROR(Density!F253*(0.0177*F251^2.9611)/1000,"")</f>
        <v/>
      </c>
      <c r="G253" s="244" t="str">
        <f>IFERROR(Density!G253*(0.0177*G251^2.9611)/1000,"")</f>
        <v/>
      </c>
      <c r="H253" s="244" t="str">
        <f>IFERROR(Density!H253*(0.0177*H251^2.9611)/1000,"")</f>
        <v/>
      </c>
      <c r="I253" s="244" t="str">
        <f>IFERROR(Density!I253*(0.0177*I251^2.9611)/1000,"")</f>
        <v/>
      </c>
      <c r="J253" s="249" t="str">
        <f>IFERROR(Density!J253*(0.0177*J251^2.9611)/1000,"")</f>
        <v/>
      </c>
      <c r="K253" s="250" t="str">
        <f>IFERROR(Density!K253*(0.0177*K251^2.9611)/1000,"")</f>
        <v/>
      </c>
      <c r="L253" s="189" t="e">
        <f>SUM(B253:K253)/('Site Description'!$J$34/10000)</f>
        <v>#VALUE!</v>
      </c>
      <c r="M253" s="169"/>
    </row>
    <row r="254" spans="1:13" x14ac:dyDescent="0.2">
      <c r="A254" s="184" t="s">
        <v>43</v>
      </c>
      <c r="B254" s="247" t="str">
        <f>IFERROR(Density!B254*(0.0161*B$3^3.05)/1000,"")</f>
        <v/>
      </c>
      <c r="C254" s="244" t="str">
        <f>IFERROR(Density!C254*(0.0161*C$3^3.05)/1000,"")</f>
        <v/>
      </c>
      <c r="D254" s="244" t="str">
        <f>IFERROR(Density!D254*(0.0161*D$3^3.05)/1000,"")</f>
        <v/>
      </c>
      <c r="E254" s="244" t="str">
        <f>IFERROR(Density!E254*(0.0161*E$3^3.05)/1000,"")</f>
        <v/>
      </c>
      <c r="F254" s="245" t="str">
        <f>IFERROR(Density!F254*(0.0161*F$3^3.05)/1000,"")</f>
        <v/>
      </c>
      <c r="G254" s="244" t="str">
        <f>IFERROR(Density!G254*(0.0161*G$3^3.05)/1000,"")</f>
        <v/>
      </c>
      <c r="H254" s="244" t="str">
        <f>IFERROR(Density!H254*(0.0161*H$3^3.05)/1000,"")</f>
        <v/>
      </c>
      <c r="I254" s="244" t="str">
        <f>IFERROR(Density!I254*(0.0161*I$3^3.05)/1000,"")</f>
        <v/>
      </c>
      <c r="J254" s="244" t="str">
        <f>IFERROR(Density!J254*(0.0161*J$3^3.05)/1000,"")</f>
        <v/>
      </c>
      <c r="K254" s="246" t="str">
        <f>IFERROR(Density!K254*(0.0161*K$3^3.05)/1000,"")</f>
        <v/>
      </c>
      <c r="L254" s="189" t="e">
        <f>SUM(B254:K254)/('Site Description'!$J$34/10000)</f>
        <v>#VALUE!</v>
      </c>
      <c r="M254" s="174"/>
    </row>
    <row r="255" spans="1:13" x14ac:dyDescent="0.2">
      <c r="A255" s="194" t="s">
        <v>104</v>
      </c>
      <c r="B255" s="247" t="str">
        <f>IFERROR(Density!B255*(0.0276*B$3^2.92)/1000,"")</f>
        <v/>
      </c>
      <c r="C255" s="244" t="str">
        <f>IFERROR(Density!C255*(0.0276*C$3^2.92)/1000,"")</f>
        <v/>
      </c>
      <c r="D255" s="244" t="str">
        <f>IFERROR(Density!D255*(0.0276*D$3^2.92)/1000,"")</f>
        <v/>
      </c>
      <c r="E255" s="244" t="str">
        <f>IFERROR(Density!E255*(0.0276*E$3^2.92)/1000,"")</f>
        <v/>
      </c>
      <c r="F255" s="244" t="str">
        <f>IFERROR(Density!F255*(0.0276*F$3^2.92)/1000,"")</f>
        <v/>
      </c>
      <c r="G255" s="251" t="str">
        <f>IFERROR(Density!G255*(0.0276*G$3^2.92)/1000,"")</f>
        <v/>
      </c>
      <c r="H255" s="244" t="str">
        <f>IFERROR(Density!H255*(0.0276*H$3^2.92)/1000,"")</f>
        <v/>
      </c>
      <c r="I255" s="244" t="str">
        <f>IFERROR(Density!I255*(0.0276*I$3^2.92)/1000,"")</f>
        <v/>
      </c>
      <c r="J255" s="244" t="str">
        <f>IFERROR(Density!J255*(0.0276*J$3^2.92)/1000,"")</f>
        <v/>
      </c>
      <c r="K255" s="246" t="str">
        <f>IFERROR(Density!K255*(0.0276*K$3^2.92)/1000,"")</f>
        <v/>
      </c>
      <c r="L255" s="189" t="e">
        <f>SUM(B255:K255)/('Site Description'!$J$34/10000)</f>
        <v>#VALUE!</v>
      </c>
      <c r="M255" s="174"/>
    </row>
    <row r="256" spans="1:13" x14ac:dyDescent="0.2">
      <c r="A256" s="195"/>
      <c r="B256" s="252"/>
      <c r="C256" s="253"/>
      <c r="D256" s="253"/>
      <c r="E256" s="253"/>
      <c r="F256" s="254"/>
      <c r="G256" s="253"/>
      <c r="H256" s="253"/>
      <c r="I256" s="253"/>
      <c r="J256" s="253"/>
      <c r="K256" s="255"/>
      <c r="L256" s="189"/>
    </row>
    <row r="257" spans="1:25" x14ac:dyDescent="0.2">
      <c r="A257" s="196" t="s">
        <v>100</v>
      </c>
      <c r="B257" s="247" t="str">
        <f>IFERROR(Density!B257*(0.0141*B$3^3.04)/1000,"")</f>
        <v/>
      </c>
      <c r="C257" s="244" t="str">
        <f>IFERROR(Density!C257*(0.0141*C$3^3.04)/1000,"")</f>
        <v/>
      </c>
      <c r="D257" s="244" t="str">
        <f>IFERROR(Density!D257*(0.0141*D$3^3.04)/1000,"")</f>
        <v/>
      </c>
      <c r="E257" s="244" t="str">
        <f>IFERROR(Density!E257*(0.0141*E$3^3.04)/1000,"")</f>
        <v/>
      </c>
      <c r="F257" s="248" t="str">
        <f>IFERROR(Density!F257*(0.0141*F$3^3.04)/1000,"")</f>
        <v/>
      </c>
      <c r="G257" s="154" t="str">
        <f>IFERROR(Density!G257*(0.0141*G$3^3.04)/1000,"")</f>
        <v/>
      </c>
      <c r="H257" s="154" t="str">
        <f>IFERROR(Density!H257*(0.0141*H$3^3.04)/1000,"")</f>
        <v/>
      </c>
      <c r="I257" s="154" t="str">
        <f>IFERROR(Density!I257*(0.0141*I$3^3.04)/1000,"")</f>
        <v/>
      </c>
      <c r="J257" s="100" t="str">
        <f>IFERROR(Density!J257*(0.0141*J$3^3.04)/1000,"")</f>
        <v/>
      </c>
      <c r="K257" s="114" t="str">
        <f>IFERROR(Density!K257*(0.0141*K$3^3.04)/1000,"")</f>
        <v/>
      </c>
      <c r="L257" s="189" t="e">
        <f>SUM(B257:K257)/('Site Description'!$J$34/10000)</f>
        <v>#VALUE!</v>
      </c>
    </row>
    <row r="258" spans="1:25" x14ac:dyDescent="0.2">
      <c r="A258" s="197" t="s">
        <v>44</v>
      </c>
      <c r="B258" s="247" t="str">
        <f>IFERROR(Density!B258*(0.0141*B$3^3.04)/1000,"")</f>
        <v/>
      </c>
      <c r="C258" s="244" t="str">
        <f>IFERROR(Density!C258*(0.0141*C$3^3.04)/1000,"")</f>
        <v/>
      </c>
      <c r="D258" s="244" t="str">
        <f>IFERROR(Density!D258*(0.0141*D$3^3.04)/1000,"")</f>
        <v/>
      </c>
      <c r="E258" s="244" t="str">
        <f>IFERROR(Density!E258*(0.0141*E$3^3.04)/1000,"")</f>
        <v/>
      </c>
      <c r="F258" s="248" t="str">
        <f>IFERROR(Density!F258*(0.0141*F$3^3.04)/1000,"")</f>
        <v/>
      </c>
      <c r="G258" s="154" t="str">
        <f>IFERROR(Density!G258*(0.0141*G$3^3.04)/1000,"")</f>
        <v/>
      </c>
      <c r="H258" s="154" t="str">
        <f>IFERROR(Density!H258*(0.0141*H$3^3.04)/1000,"")</f>
        <v/>
      </c>
      <c r="I258" s="154" t="str">
        <f>IFERROR(Density!I258*(0.0141*I$3^3.04)/1000,"")</f>
        <v/>
      </c>
      <c r="J258" s="100" t="str">
        <f>IFERROR(Density!J258*(0.0141*J$3^3.04)/1000,"")</f>
        <v/>
      </c>
      <c r="K258" s="114" t="str">
        <f>IFERROR(Density!K258*(0.0141*K$3^3.04)/1000,"")</f>
        <v/>
      </c>
      <c r="L258" s="189" t="e">
        <f>SUM(B258:K258)/('Site Description'!$J$34/10000)</f>
        <v>#VALUE!</v>
      </c>
    </row>
    <row r="259" spans="1:25" x14ac:dyDescent="0.2">
      <c r="A259" s="197" t="s">
        <v>28</v>
      </c>
      <c r="B259" s="247" t="str">
        <f>IFERROR(Density!B259*(0.0201*B$3^3.0595)/1000,"")</f>
        <v/>
      </c>
      <c r="C259" s="244" t="str">
        <f>IFERROR(Density!C259*(0.0201*C$3^3.0595)/1000,"")</f>
        <v/>
      </c>
      <c r="D259" s="244" t="str">
        <f>IFERROR(Density!D259*(0.0201*D$3^3.0595)/1000,"")</f>
        <v/>
      </c>
      <c r="E259" s="244" t="str">
        <f>IFERROR(Density!E259*(0.0201*E$3^3.0595)/1000,"")</f>
        <v/>
      </c>
      <c r="F259" s="248" t="str">
        <f>IFERROR(Density!F259*(0.0201*F$3^3.0595)/1000,"")</f>
        <v/>
      </c>
      <c r="G259" s="154" t="str">
        <f>IFERROR(Density!G259*(0.0201*G$3^3.0595)/1000,"")</f>
        <v/>
      </c>
      <c r="H259" s="154" t="str">
        <f>IFERROR(Density!H259*(0.0201*H$3^3.0595)/1000,"")</f>
        <v/>
      </c>
      <c r="I259" s="154" t="str">
        <f>IFERROR(Density!I259*(0.0201*I$3^3.0595)/1000,"")</f>
        <v/>
      </c>
      <c r="J259" s="100" t="str">
        <f>IFERROR(Density!J259*(0.0201*J$3^3.0595)/1000,"")</f>
        <v/>
      </c>
      <c r="K259" s="114" t="str">
        <f>IFERROR(Density!K259*(0.0201*K$3^3.0595)/1000,"")</f>
        <v/>
      </c>
      <c r="L259" s="189" t="e">
        <f>SUM(B259:K259)/('Site Description'!$J$34/10000)</f>
        <v>#VALUE!</v>
      </c>
      <c r="N259" s="209"/>
      <c r="O259" s="174"/>
      <c r="P259" s="174"/>
      <c r="Q259" s="174"/>
      <c r="R259" s="174"/>
      <c r="S259" s="174"/>
      <c r="T259" s="174"/>
      <c r="U259" s="174"/>
      <c r="V259" s="174"/>
      <c r="W259" s="174"/>
      <c r="X259" s="174"/>
      <c r="Y259" s="174"/>
    </row>
    <row r="260" spans="1:25" x14ac:dyDescent="0.2">
      <c r="A260" s="197" t="s">
        <v>29</v>
      </c>
      <c r="B260" s="247" t="str">
        <f>IFERROR(Density!B260*(0.0217*B$3^3.0127)/1000,"")</f>
        <v/>
      </c>
      <c r="C260" s="244" t="str">
        <f>IFERROR(Density!C260*(0.0217*C$3^3.0127)/1000,"")</f>
        <v/>
      </c>
      <c r="D260" s="244" t="str">
        <f>IFERROR(Density!D260*(0.0217*D$3^3.0127)/1000,"")</f>
        <v/>
      </c>
      <c r="E260" s="244" t="str">
        <f>IFERROR(Density!E260*(0.0217*E$3^3.0127)/1000,"")</f>
        <v/>
      </c>
      <c r="F260" s="245" t="str">
        <f>IFERROR(Density!F260*(0.0217*F$3^3.0127)/1000,"")</f>
        <v/>
      </c>
      <c r="G260" s="154" t="str">
        <f>IFERROR(Density!G260*(0.0217*G$3^3.0127)/1000,"")</f>
        <v/>
      </c>
      <c r="H260" s="154" t="str">
        <f>IFERROR(Density!H260*(0.0217*H$3^3.0127)/1000,"")</f>
        <v/>
      </c>
      <c r="I260" s="154" t="str">
        <f>IFERROR(Density!I260*(0.0217*I$3^3.0127)/1000,"")</f>
        <v/>
      </c>
      <c r="J260" s="154" t="str">
        <f>IFERROR(Density!J260*(0.0217*J$3^3.0127)/1000,"")</f>
        <v/>
      </c>
      <c r="K260" s="155" t="str">
        <f>IFERROR(Density!K260*(0.0217*K$3^3.0127)/1000,"")</f>
        <v/>
      </c>
      <c r="L260" s="189" t="e">
        <f>SUM(B260:K260)/('Site Description'!$J$34/10000)</f>
        <v>#VALUE!</v>
      </c>
    </row>
    <row r="261" spans="1:25" x14ac:dyDescent="0.2">
      <c r="A261" s="146" t="s">
        <v>26</v>
      </c>
      <c r="B261" s="247" t="str">
        <f>IFERROR(Density!B261*(0.0141*B$3^3.04)/1000,"")</f>
        <v/>
      </c>
      <c r="C261" s="244" t="str">
        <f>IFERROR(Density!C261*(0.0141*C$3^3.04)/1000,"")</f>
        <v/>
      </c>
      <c r="D261" s="244" t="str">
        <f>IFERROR(Density!D261*(0.0141*D$3^3.04)/1000,"")</f>
        <v/>
      </c>
      <c r="E261" s="244" t="str">
        <f>IFERROR(Density!E261*(0.0141*E$3^3.04)/1000,"")</f>
        <v/>
      </c>
      <c r="F261" s="248" t="str">
        <f>IFERROR(Density!F261*(0.0141*F$3^3.04)/1000,"")</f>
        <v/>
      </c>
      <c r="G261" s="154" t="str">
        <f>IFERROR(Density!G261*(0.0141*G$3^3.04)/1000,"")</f>
        <v/>
      </c>
      <c r="H261" s="154" t="str">
        <f>IFERROR(Density!H261*(0.0141*H$3^3.04)/1000,"")</f>
        <v/>
      </c>
      <c r="I261" s="154" t="str">
        <f>IFERROR(Density!I261*(0.0141*I$3^3.04)/1000,"")</f>
        <v/>
      </c>
      <c r="J261" s="100" t="str">
        <f>IFERROR(Density!J261*(0.0141*J$3^3.04)/1000,"")</f>
        <v/>
      </c>
      <c r="K261" s="114" t="str">
        <f>IFERROR(Density!K261*(0.0141*K$3^3.04)/1000,"")</f>
        <v/>
      </c>
      <c r="L261" s="189" t="e">
        <f>SUM(B261:K261)/('Site Description'!$J$34/10000)</f>
        <v>#VALUE!</v>
      </c>
      <c r="N261" s="208"/>
      <c r="O261" s="169"/>
      <c r="P261" s="169"/>
      <c r="Q261" s="169"/>
      <c r="R261" s="169"/>
      <c r="S261" s="169"/>
      <c r="T261" s="169"/>
      <c r="U261" s="169"/>
      <c r="V261" s="169"/>
      <c r="W261" s="169"/>
      <c r="X261" s="169"/>
      <c r="Y261" s="169"/>
    </row>
    <row r="262" spans="1:25" x14ac:dyDescent="0.2">
      <c r="A262" s="198"/>
      <c r="B262" s="252"/>
      <c r="C262" s="253"/>
      <c r="D262" s="253"/>
      <c r="E262" s="253"/>
      <c r="F262" s="254"/>
      <c r="G262" s="61"/>
      <c r="H262" s="61"/>
      <c r="I262" s="61"/>
      <c r="J262" s="61"/>
      <c r="K262" s="256"/>
      <c r="L262" s="189"/>
      <c r="N262" s="209"/>
      <c r="O262" s="174"/>
      <c r="P262" s="174"/>
      <c r="Q262" s="174"/>
      <c r="R262" s="174"/>
      <c r="S262" s="174"/>
      <c r="T262" s="174"/>
      <c r="U262" s="174"/>
      <c r="V262" s="174"/>
      <c r="W262" s="174"/>
      <c r="X262" s="174"/>
      <c r="Y262" s="174"/>
    </row>
    <row r="263" spans="1:25" x14ac:dyDescent="0.2">
      <c r="A263" s="146" t="s">
        <v>45</v>
      </c>
      <c r="B263" s="247" t="str">
        <f>IFERROR(Density!B263*(0.0145*B$3^3.04)/1000,"")</f>
        <v/>
      </c>
      <c r="C263" s="154" t="str">
        <f>IFERROR(Density!C263*(0.0145*C$3^3.04)/1000,"")</f>
        <v/>
      </c>
      <c r="D263" s="154" t="str">
        <f>IFERROR(Density!D263*(0.0145*D$3^3.04)/1000,"")</f>
        <v/>
      </c>
      <c r="E263" s="154" t="str">
        <f>IFERROR(Density!E263*(0.0145*E$3^3.04)/1000,"")</f>
        <v/>
      </c>
      <c r="F263" s="216" t="str">
        <f>IFERROR(Density!F263*(0.0145*F$3^3.04)/1000,"")</f>
        <v/>
      </c>
      <c r="G263" s="154" t="str">
        <f>IFERROR(Density!G263*(0.0145*G$3^3.04)/1000,"")</f>
        <v/>
      </c>
      <c r="H263" s="154" t="str">
        <f>IFERROR(Density!H263*(0.0145*H$3^3.04)/1000,"")</f>
        <v/>
      </c>
      <c r="I263" s="154" t="str">
        <f>IFERROR(Density!I263*(0.0145*I$3^3.04)/1000,"")</f>
        <v/>
      </c>
      <c r="J263" s="154" t="str">
        <f>IFERROR(Density!J263*(0.0145*J$3^3.04)/1000,"")</f>
        <v/>
      </c>
      <c r="K263" s="114" t="str">
        <f>IFERROR(Density!K263*(0.0145*K$3^3.04)/1000,"")</f>
        <v/>
      </c>
      <c r="L263" s="189" t="e">
        <f>SUM(B263:K263)/('Site Description'!$J$34/10000)</f>
        <v>#VALUE!</v>
      </c>
      <c r="N263" s="209"/>
      <c r="O263" s="174"/>
      <c r="P263" s="174"/>
      <c r="Q263" s="174"/>
      <c r="R263" s="174"/>
      <c r="S263" s="174"/>
      <c r="T263" s="174"/>
      <c r="U263" s="174"/>
      <c r="V263" s="174"/>
      <c r="W263" s="174"/>
      <c r="X263" s="174"/>
      <c r="Y263" s="174"/>
    </row>
    <row r="264" spans="1:25" x14ac:dyDescent="0.2">
      <c r="A264" s="146" t="s">
        <v>46</v>
      </c>
      <c r="B264" s="247" t="str">
        <f>IFERROR(Density!B264*(0.0145*B$3^3.04)/1000,"")</f>
        <v/>
      </c>
      <c r="C264" s="154" t="str">
        <f>IFERROR(Density!C264*(0.0145*C$3^3.04)/1000,"")</f>
        <v/>
      </c>
      <c r="D264" s="154" t="str">
        <f>IFERROR(Density!D264*(0.0145*D$3^3.04)/1000,"")</f>
        <v/>
      </c>
      <c r="E264" s="154" t="str">
        <f>IFERROR(Density!E264*(0.0145*E$3^3.04)/1000,"")</f>
        <v/>
      </c>
      <c r="F264" s="216" t="str">
        <f>IFERROR(Density!F264*(0.0145*F$3^3.04)/1000,"")</f>
        <v/>
      </c>
      <c r="G264" s="154" t="str">
        <f>IFERROR(Density!G264*(0.0145*G$3^3.04)/1000,"")</f>
        <v/>
      </c>
      <c r="H264" s="154" t="str">
        <f>IFERROR(Density!H264*(0.0145*H$3^3.04)/1000,"")</f>
        <v/>
      </c>
      <c r="I264" s="154" t="str">
        <f>IFERROR(Density!I264*(0.0145*I$3^3.04)/1000,"")</f>
        <v/>
      </c>
      <c r="J264" s="154" t="str">
        <f>IFERROR(Density!J264*(0.0145*J$3^3.04)/1000,"")</f>
        <v/>
      </c>
      <c r="K264" s="155" t="str">
        <f>IFERROR(Density!K264*(0.0145*K$3^3.04)/1000,"")</f>
        <v/>
      </c>
      <c r="L264" s="189" t="e">
        <f>SUM(B264:K264)/('Site Description'!$J$34/10000)</f>
        <v>#VALUE!</v>
      </c>
    </row>
    <row r="265" spans="1:25" x14ac:dyDescent="0.2">
      <c r="A265" s="146" t="s">
        <v>47</v>
      </c>
      <c r="B265" s="247" t="str">
        <f>IFERROR(Density!B265*(0.0145*B$3^3.04)/1000,"")</f>
        <v/>
      </c>
      <c r="C265" s="154" t="str">
        <f>IFERROR(Density!C265*(0.0145*C$3^3.04)/1000,"")</f>
        <v/>
      </c>
      <c r="D265" s="154" t="str">
        <f>IFERROR(Density!D265*(0.0145*D$3^3.04)/1000,"")</f>
        <v/>
      </c>
      <c r="E265" s="154" t="str">
        <f>IFERROR(Density!E265*(0.0145*E$3^3.04)/1000,"")</f>
        <v/>
      </c>
      <c r="F265" s="214" t="str">
        <f>IFERROR(Density!F265*(0.0145*F$3^3.04)/1000,"")</f>
        <v/>
      </c>
      <c r="G265" s="154" t="str">
        <f>IFERROR(Density!G265*(0.0145*G$3^3.04)/1000,"")</f>
        <v/>
      </c>
      <c r="H265" s="154" t="str">
        <f>IFERROR(Density!H265*(0.0145*H$3^3.04)/1000,"")</f>
        <v/>
      </c>
      <c r="I265" s="154" t="str">
        <f>IFERROR(Density!I265*(0.0145*I$3^3.04)/1000,"")</f>
        <v/>
      </c>
      <c r="J265" s="100" t="str">
        <f>IFERROR(Density!J265*(0.0145*J$3^3.04)/1000,"")</f>
        <v/>
      </c>
      <c r="K265" s="114" t="str">
        <f>IFERROR(Density!K265*(0.0145*K$3^3.04)/1000,"")</f>
        <v/>
      </c>
      <c r="L265" s="189" t="e">
        <f>SUM(B265:K265)/('Site Description'!$J$34/10000)</f>
        <v>#VALUE!</v>
      </c>
    </row>
    <row r="266" spans="1:25" x14ac:dyDescent="0.2">
      <c r="A266" s="146" t="s">
        <v>48</v>
      </c>
      <c r="B266" s="247" t="str">
        <f>IFERROR(Density!B266*(0.0104*B$3^3.24)/1000,"")</f>
        <v/>
      </c>
      <c r="C266" s="154" t="str">
        <f>IFERROR(Density!C266*(0.0104*C$3^3.24)/1000,"")</f>
        <v/>
      </c>
      <c r="D266" s="154" t="str">
        <f>IFERROR(Density!D266*(0.0104*D$3^3.24)/1000,"")</f>
        <v/>
      </c>
      <c r="E266" s="154" t="str">
        <f>IFERROR(Density!E266*(0.0104*E$3^3.24)/1000,"")</f>
        <v/>
      </c>
      <c r="F266" s="214" t="str">
        <f>IFERROR(Density!F266*(0.0104*F$3^3.24)/1000,"")</f>
        <v/>
      </c>
      <c r="G266" s="154" t="str">
        <f>IFERROR(Density!G266*(0.0104*G$3^3.24)/1000,"")</f>
        <v/>
      </c>
      <c r="H266" s="154" t="str">
        <f>IFERROR(Density!H266*(0.0104*H$3^3.24)/1000,"")</f>
        <v/>
      </c>
      <c r="I266" s="154" t="str">
        <f>IFERROR(Density!I266*(0.0104*I$3^3.24)/1000,"")</f>
        <v/>
      </c>
      <c r="J266" s="100" t="str">
        <f>IFERROR(Density!J266*(0.0104*J$3^3.24)/1000,"")</f>
        <v/>
      </c>
      <c r="K266" s="114" t="str">
        <f>IFERROR(Density!K266*(0.0104*K$3^3.24)/1000,"")</f>
        <v/>
      </c>
      <c r="L266" s="189" t="e">
        <f>SUM(B266:K266)/('Site Description'!$J$34/10000)</f>
        <v>#VALUE!</v>
      </c>
    </row>
    <row r="267" spans="1:25" x14ac:dyDescent="0.2">
      <c r="A267" s="146" t="s">
        <v>32</v>
      </c>
      <c r="B267" s="247" t="str">
        <f>IFERROR(Density!B267*(0.0189*B$3^3.06)/1000,"")</f>
        <v/>
      </c>
      <c r="C267" s="154" t="str">
        <f>IFERROR(Density!C267*(0.0189*C$3^3.06)/1000,"")</f>
        <v/>
      </c>
      <c r="D267" s="154" t="str">
        <f>IFERROR(Density!D267*(0.0189*D$3^3.06)/1000,"")</f>
        <v/>
      </c>
      <c r="E267" s="154" t="str">
        <f>IFERROR(Density!E267*(0.0189*E$3^3.06)/1000,"")</f>
        <v/>
      </c>
      <c r="F267" s="216" t="str">
        <f>IFERROR(Density!F267*(0.0189*F$3^3.06)/1000,"")</f>
        <v/>
      </c>
      <c r="G267" s="154" t="str">
        <f>IFERROR(Density!G267*(0.0189*G$3^3.06)/1000,"")</f>
        <v/>
      </c>
      <c r="H267" s="154" t="str">
        <f>IFERROR(Density!H267*(0.0189*H$3^3.06)/1000,"")</f>
        <v/>
      </c>
      <c r="I267" s="154" t="str">
        <f>IFERROR(Density!I267*(0.0189*I$3^3.06)/1000,"")</f>
        <v/>
      </c>
      <c r="J267" s="154" t="str">
        <f>IFERROR(Density!J267*(0.0189*J$3^3.06)/1000,"")</f>
        <v/>
      </c>
      <c r="K267" s="155" t="str">
        <f>IFERROR(Density!K267*(0.0189*K$3^3.06)/1000,"")</f>
        <v/>
      </c>
      <c r="L267" s="189" t="e">
        <f>SUM(B267:K267)/('Site Description'!$J$34/10000)</f>
        <v>#VALUE!</v>
      </c>
    </row>
    <row r="268" spans="1:25" x14ac:dyDescent="0.2">
      <c r="A268" s="146" t="s">
        <v>49</v>
      </c>
      <c r="B268" s="247" t="str">
        <f>IFERROR(Density!B268*(0.0157*B$3^3.0167)/1000,"")</f>
        <v/>
      </c>
      <c r="C268" s="154" t="str">
        <f>IFERROR(Density!C268*(0.0157*C$3^3.0167)/1000,"")</f>
        <v/>
      </c>
      <c r="D268" s="154" t="str">
        <f>IFERROR(Density!D268*(0.0157*D$3^3.0167)/1000,"")</f>
        <v/>
      </c>
      <c r="E268" s="154" t="str">
        <f>IFERROR(Density!E268*(0.0157*E$3^3.0167)/1000,"")</f>
        <v/>
      </c>
      <c r="F268" s="216" t="str">
        <f>IFERROR(Density!F268*(0.0157*F$3^3.0167)/1000,"")</f>
        <v/>
      </c>
      <c r="G268" s="154" t="str">
        <f>IFERROR(Density!G268*(0.0157*G$3^3.0167)/1000,"")</f>
        <v/>
      </c>
      <c r="H268" s="154" t="str">
        <f>IFERROR(Density!H268*(0.0157*H$3^3.0167)/1000,"")</f>
        <v/>
      </c>
      <c r="I268" s="154" t="str">
        <f>IFERROR(Density!I268*(0.0157*I$3^3.0167)/1000,"")</f>
        <v/>
      </c>
      <c r="J268" s="154" t="str">
        <f>IFERROR(Density!J268*(0.0157*J$3^3.0167)/1000,"")</f>
        <v/>
      </c>
      <c r="K268" s="155" t="str">
        <f>IFERROR(Density!K268*(0.0157*K$3^3.0167)/1000,"")</f>
        <v/>
      </c>
      <c r="L268" s="189" t="e">
        <f>SUM(B268:K268)/('Site Description'!$J$34/10000)</f>
        <v>#VALUE!</v>
      </c>
    </row>
    <row r="269" spans="1:25" x14ac:dyDescent="0.2">
      <c r="A269" s="146" t="s">
        <v>76</v>
      </c>
      <c r="B269" s="247" t="str">
        <f>IFERROR(Density!B269*(0.0162*B$3^3.09)/1000,"")</f>
        <v/>
      </c>
      <c r="C269" s="154" t="str">
        <f>IFERROR(Density!C269*(0.0162*C$3^3.09)/1000,"")</f>
        <v/>
      </c>
      <c r="D269" s="154" t="str">
        <f>IFERROR(Density!D269*(0.0162*D$3^3.09)/1000,"")</f>
        <v/>
      </c>
      <c r="E269" s="154" t="str">
        <f>IFERROR(Density!E269*(0.0162*E$3^3.09)/1000,"")</f>
        <v/>
      </c>
      <c r="F269" s="214" t="str">
        <f>IFERROR(Density!F269*(0.0162*F$3^3.09)/1000,"")</f>
        <v/>
      </c>
      <c r="G269" s="154" t="str">
        <f>IFERROR(Density!G269*(0.0162*G$3^3.09)/1000,"")</f>
        <v/>
      </c>
      <c r="H269" s="154" t="str">
        <f>IFERROR(Density!H269*(0.0162*H$3^3.09)/1000,"")</f>
        <v/>
      </c>
      <c r="I269" s="154" t="str">
        <f>IFERROR(Density!I269*(0.0162*I$3^3.09)/1000,"")</f>
        <v/>
      </c>
      <c r="J269" s="100" t="str">
        <f>IFERROR(Density!J269*(0.0162*J$3^3.09)/1000,"")</f>
        <v/>
      </c>
      <c r="K269" s="114" t="str">
        <f>IFERROR(Density!K269*(0.0162*K$3^3.09)/1000,"")</f>
        <v/>
      </c>
      <c r="L269" s="189" t="e">
        <f>SUM(B269:K269)/('Site Description'!$J$34/10000)</f>
        <v>#VALUE!</v>
      </c>
    </row>
    <row r="270" spans="1:25" x14ac:dyDescent="0.2">
      <c r="A270" s="146" t="s">
        <v>33</v>
      </c>
      <c r="B270" s="247" t="str">
        <f>IFERROR(Density!B270*(0.0241*((0.794*B$3))^3.1478)/1000,"")</f>
        <v/>
      </c>
      <c r="C270" s="154" t="str">
        <f>IFERROR(Density!C270*(0.0241*((0.794*C$3))^3.1478)/1000,"")</f>
        <v/>
      </c>
      <c r="D270" s="154" t="str">
        <f>IFERROR(Density!D270*(0.0241*((0.794*D$3))^3.1478)/1000,"")</f>
        <v/>
      </c>
      <c r="E270" s="154" t="str">
        <f>IFERROR(Density!E270*(0.0241*E$3^3.1478)/1000,"")</f>
        <v/>
      </c>
      <c r="F270" s="214" t="str">
        <f>IFERROR(Density!F270*(0.0241*F$3^3.1478)/1000,"")</f>
        <v/>
      </c>
      <c r="G270" s="154" t="str">
        <f>IFERROR(Density!G270*(0.0241*((0.794*G$3))^3.1478)/1000,"")</f>
        <v/>
      </c>
      <c r="H270" s="154" t="str">
        <f>IFERROR(Density!H270*(0.0241*((0.794*H$3))^3.1478)/1000,"")</f>
        <v/>
      </c>
      <c r="I270" s="154" t="str">
        <f>IFERROR(Density!I270*(0.0241*((0.794*I$3))^3.1478)/1000,"")</f>
        <v/>
      </c>
      <c r="J270" s="100" t="str">
        <f>IFERROR(Density!J270*(0.0241*((0.794*J$3))^3.1478)/1000,"")</f>
        <v/>
      </c>
      <c r="K270" s="114" t="str">
        <f>IFERROR(Density!K270*(0.0241*((0.794*K$3))^3.1478)/1000,"")</f>
        <v/>
      </c>
      <c r="L270" s="189" t="e">
        <f>SUM(B270:K270)/('Site Description'!$J$34/10000)</f>
        <v>#VALUE!</v>
      </c>
    </row>
    <row r="271" spans="1:25" x14ac:dyDescent="0.2">
      <c r="A271" s="146" t="s">
        <v>111</v>
      </c>
      <c r="B271" s="247" t="str">
        <f>IFERROR(Density!B271*(0.0079*B$3^3.11)/1000,"")</f>
        <v/>
      </c>
      <c r="C271" s="154" t="str">
        <f>IFERROR(Density!C271*(0.0079*C$3^3.11)/1000,"")</f>
        <v/>
      </c>
      <c r="D271" s="154" t="str">
        <f>IFERROR(Density!D271*(0.0079*D$3^3.11)/1000,"")</f>
        <v/>
      </c>
      <c r="E271" s="154" t="str">
        <f>IFERROR(Density!E271*(0.0079*E$3^3.11)/1000,"")</f>
        <v/>
      </c>
      <c r="F271" s="216" t="str">
        <f>IFERROR(Density!F271*(0.0079*F$3^3.11)/1000,"")</f>
        <v/>
      </c>
      <c r="G271" s="154" t="str">
        <f>IFERROR(Density!G271*(0.0079*G$3^3.11)/1000,"")</f>
        <v/>
      </c>
      <c r="H271" s="154" t="str">
        <f>IFERROR(Density!H271*(0.0079*H$3^3.11)/1000,"")</f>
        <v/>
      </c>
      <c r="I271" s="154" t="str">
        <f>IFERROR(Density!I271*(0.0079*I$3^3.11)/1000,"")</f>
        <v/>
      </c>
      <c r="J271" s="154" t="str">
        <f>IFERROR(Density!J271*(0.0079*J$3^3.11)/1000,"")</f>
        <v/>
      </c>
      <c r="K271" s="155" t="str">
        <f>IFERROR(Density!K271*(0.0079*K$3^3.11)/1000,"")</f>
        <v/>
      </c>
      <c r="L271" s="189" t="e">
        <f>SUM(B271:K271)/('Site Description'!$J$34/10000)</f>
        <v>#VALUE!</v>
      </c>
    </row>
    <row r="272" spans="1:25" x14ac:dyDescent="0.2">
      <c r="A272" s="146" t="s">
        <v>50</v>
      </c>
      <c r="B272" s="247" t="str">
        <f>IFERROR(Density!B272*(0.0229*B$3^2.9626)/1000,"")</f>
        <v/>
      </c>
      <c r="C272" s="154" t="str">
        <f>IFERROR(Density!C272*(0.0229*C$3^2.9626)/1000,"")</f>
        <v/>
      </c>
      <c r="D272" s="154" t="str">
        <f>IFERROR(Density!D272*(0.0229*D$3^2.9626)/1000,"")</f>
        <v/>
      </c>
      <c r="E272" s="100" t="str">
        <f>IFERROR(Density!E272*(0.0229*E$3^2.9626)/1000,"")</f>
        <v/>
      </c>
      <c r="F272" s="214" t="str">
        <f>IFERROR(Density!F272*(0.0229*F$3^2.9626)/1000,"")</f>
        <v/>
      </c>
      <c r="G272" s="154" t="str">
        <f>IFERROR(Density!G272*(0.0229*G$3^2.9626)/1000,"")</f>
        <v/>
      </c>
      <c r="H272" s="154" t="str">
        <f>IFERROR(Density!H272*(0.0229*H$3^2.9626)/1000,"")</f>
        <v/>
      </c>
      <c r="I272" s="100" t="str">
        <f>IFERROR(Density!I272*(0.0229*I$3^2.9626)/1000,"")</f>
        <v/>
      </c>
      <c r="J272" s="100" t="str">
        <f>IFERROR(Density!J272*(0.0229*J$3^2.9626)/1000,"")</f>
        <v/>
      </c>
      <c r="K272" s="114" t="str">
        <f>IFERROR(Density!K272*(0.0229*K$3^2.9626)/1000,"")</f>
        <v/>
      </c>
      <c r="L272" s="189" t="e">
        <f>SUM(B272:K272)/('Site Description'!$J$34/10000)</f>
        <v>#VALUE!</v>
      </c>
    </row>
    <row r="273" spans="1:25" x14ac:dyDescent="0.2">
      <c r="A273" s="146" t="s">
        <v>31</v>
      </c>
      <c r="B273" s="247" t="str">
        <f>IFERROR(Density!B273*(0.0114*B$3^3.18)/1000,"")</f>
        <v/>
      </c>
      <c r="C273" s="154" t="str">
        <f>IFERROR(Density!C273*(0.0114*C$3^3.18)/1000,"")</f>
        <v/>
      </c>
      <c r="D273" s="154" t="str">
        <f>IFERROR(Density!D273*(0.0114*D$3^3.18)/1000,"")</f>
        <v/>
      </c>
      <c r="E273" s="154" t="str">
        <f>IFERROR(Density!E273*(0.0114*E$3^3.18)/1000,"")</f>
        <v/>
      </c>
      <c r="F273" s="216" t="str">
        <f>IFERROR(Density!F273*(0.0114*F$3^3.18)/1000,"")</f>
        <v/>
      </c>
      <c r="G273" s="154" t="str">
        <f>IFERROR(Density!G273*(0.0114*G$3^3.18)/1000,"")</f>
        <v/>
      </c>
      <c r="H273" s="154" t="str">
        <f>IFERROR(Density!H273*(0.0114*H$3^3.18)/1000,"")</f>
        <v/>
      </c>
      <c r="I273" s="154" t="str">
        <f>IFERROR(Density!I273*(0.0114*I$3^3.18)/1000,"")</f>
        <v/>
      </c>
      <c r="J273" s="154" t="str">
        <f>IFERROR(Density!J273*(0.0114*J$3^3.18)/1000,"")</f>
        <v/>
      </c>
      <c r="K273" s="155" t="str">
        <f>IFERROR(Density!K273*(0.0114*K$3^3.18)/1000,"")</f>
        <v/>
      </c>
      <c r="L273" s="189" t="e">
        <f>SUM(B273:K273)/('Site Description'!$J$34/10000)</f>
        <v>#VALUE!</v>
      </c>
    </row>
    <row r="274" spans="1:25" x14ac:dyDescent="0.2">
      <c r="A274" s="146" t="s">
        <v>106</v>
      </c>
      <c r="B274" s="247" t="str">
        <f>IFERROR(Density!B274*(0.0145*B$3^3.04)/1000,"")</f>
        <v/>
      </c>
      <c r="C274" s="154" t="str">
        <f>IFERROR(Density!C274*(0.0145*C$3^3.04)/1000,"")</f>
        <v/>
      </c>
      <c r="D274" s="154" t="str">
        <f>IFERROR(Density!D274*(0.0145*D$3^3.04)/1000,"")</f>
        <v/>
      </c>
      <c r="E274" s="154" t="str">
        <f>IFERROR(Density!E274*(0.0145*E$3^3.04)/1000,"")</f>
        <v/>
      </c>
      <c r="F274" s="214" t="str">
        <f>IFERROR(Density!F274*(0.0145*F$3^3.04)/1000,"")</f>
        <v/>
      </c>
      <c r="G274" s="154" t="str">
        <f>IFERROR(Density!G274*(0.0145*G$3^3.04)/1000,"")</f>
        <v/>
      </c>
      <c r="H274" s="154" t="str">
        <f>IFERROR(Density!H274*(0.0145*H$3^3.04)/1000,"")</f>
        <v/>
      </c>
      <c r="I274" s="154" t="str">
        <f>IFERROR(Density!I274*(0.0145*I$3^3.04)/1000,"")</f>
        <v/>
      </c>
      <c r="J274" s="100" t="str">
        <f>IFERROR(Density!J274*(0.0145*J$3^3.04)/1000,"")</f>
        <v/>
      </c>
      <c r="K274" s="114" t="str">
        <f>IFERROR(Density!K274*(0.0145*K$3^3.04)/1000,"")</f>
        <v/>
      </c>
      <c r="L274" s="189" t="e">
        <f>SUM(B274:K274)/('Site Description'!$J$34/10000)</f>
        <v>#VALUE!</v>
      </c>
    </row>
    <row r="275" spans="1:25" x14ac:dyDescent="0.2">
      <c r="A275" s="146" t="s">
        <v>51</v>
      </c>
      <c r="B275" s="247" t="str">
        <f>IFERROR(Density!B275*(0.0278*B$3^2.857)/1000,"")</f>
        <v/>
      </c>
      <c r="C275" s="154" t="str">
        <f>IFERROR(Density!C275*(0.0278*C$3^2.857)/1000,"")</f>
        <v/>
      </c>
      <c r="D275" s="154" t="str">
        <f>IFERROR(Density!D275*(0.0278*D$3^2.857)/1000,"")</f>
        <v/>
      </c>
      <c r="E275" s="154" t="str">
        <f>IFERROR(Density!E275*(0.0278*E$3^2.857)/1000,"")</f>
        <v/>
      </c>
      <c r="F275" s="214" t="str">
        <f>IFERROR(Density!F275*(0.0278*F$3^2.857)/1000,"")</f>
        <v/>
      </c>
      <c r="G275" s="154" t="str">
        <f>IFERROR(Density!G275*(0.0278*G$3^2.857)/1000,"")</f>
        <v/>
      </c>
      <c r="H275" s="154" t="str">
        <f>IFERROR(Density!H275*(0.0278*H$3^2.857)/1000,"")</f>
        <v/>
      </c>
      <c r="I275" s="154" t="str">
        <f>IFERROR(Density!I275*(0.0278*I$3^2.857)/1000,"")</f>
        <v/>
      </c>
      <c r="J275" s="100" t="str">
        <f>IFERROR(Density!J275*(0.0278*J$3^2.857)/1000,"")</f>
        <v/>
      </c>
      <c r="K275" s="114" t="str">
        <f>IFERROR(Density!K275*(0.0278*K$3^2.857)/1000,"")</f>
        <v/>
      </c>
      <c r="L275" s="189" t="e">
        <f>SUM(B275:K275)/('Site Description'!$J$34/10000)</f>
        <v>#VALUE!</v>
      </c>
    </row>
    <row r="276" spans="1:25" x14ac:dyDescent="0.2">
      <c r="A276" s="146" t="s">
        <v>52</v>
      </c>
      <c r="B276" s="247" t="str">
        <f>IFERROR(Density!B276*(0.0229*((0.877*B$3)^3.106))/1000,"")</f>
        <v/>
      </c>
      <c r="C276" s="154" t="str">
        <f>IFERROR(Density!C276*(0.0229*((0.877*C$3)^3.106))/1000,"")</f>
        <v/>
      </c>
      <c r="D276" s="154" t="str">
        <f>IFERROR(Density!D276*(0.0229*((0.877*D$3)^3.106))/1000,"")</f>
        <v/>
      </c>
      <c r="E276" s="154" t="str">
        <f>IFERROR(Density!E276*(0.0229*((0.877*E$3)^3.106))/1000,"")</f>
        <v/>
      </c>
      <c r="F276" s="214" t="str">
        <f>IFERROR(Density!F276*(0.0229*((0.877*F$3)^3.106))/1000,"")</f>
        <v/>
      </c>
      <c r="G276" s="154" t="str">
        <f>IFERROR(Density!G276*(0.0229*((0.877*G$3)^3.106))/1000,"")</f>
        <v/>
      </c>
      <c r="H276" s="154" t="str">
        <f>IFERROR(Density!H276*(0.0229*((0.877*H$3)^3.106))/1000,"")</f>
        <v/>
      </c>
      <c r="I276" s="154" t="str">
        <f>IFERROR(Density!I276*(0.0229*((0.877*I$3)^3.106))/1000,"")</f>
        <v/>
      </c>
      <c r="J276" s="100" t="str">
        <f>IFERROR(Density!J276*(0.0229*((0.877*J$3)^3.106))/1000,"")</f>
        <v/>
      </c>
      <c r="K276" s="114" t="str">
        <f>IFERROR(Density!K276*(0.0229*((0.877*K$3)^3.106))/1000,"")</f>
        <v/>
      </c>
      <c r="L276" s="189" t="e">
        <f>SUM(B276:K276)/('Site Description'!$J$34/10000)</f>
        <v>#VALUE!</v>
      </c>
    </row>
    <row r="277" spans="1:25" ht="16" thickBot="1" x14ac:dyDescent="0.25">
      <c r="A277" s="146" t="s">
        <v>53</v>
      </c>
      <c r="B277" s="257" t="str">
        <f>IFERROR(Density!B277*(0.0145*B$3^3.04)/1000,"")</f>
        <v/>
      </c>
      <c r="C277" s="160" t="str">
        <f>IFERROR(Density!C277*(0.0145*C$3^3.04)/1000,"")</f>
        <v/>
      </c>
      <c r="D277" s="160" t="str">
        <f>IFERROR(Density!D277*(0.0145*D$3^3.04)/1000,"")</f>
        <v/>
      </c>
      <c r="E277" s="115" t="str">
        <f>IFERROR(Density!E277*(0.0145*E$3^3.04)/1000,"")</f>
        <v/>
      </c>
      <c r="F277" s="215" t="str">
        <f>IFERROR(Density!F277*(0.0145*F$3^3.04)/1000,"")</f>
        <v/>
      </c>
      <c r="G277" s="160" t="str">
        <f>IFERROR(Density!G277*(0.0145*G$3^3.04)/1000,"")</f>
        <v/>
      </c>
      <c r="H277" s="160" t="str">
        <f>IFERROR(Density!H277*(0.0145*H$3^3.04)/1000,"")</f>
        <v/>
      </c>
      <c r="I277" s="115" t="str">
        <f>IFERROR(Density!I277*(0.0145*I$3^3.04)/1000,"")</f>
        <v/>
      </c>
      <c r="J277" s="115" t="str">
        <f>IFERROR(Density!J277*(0.0145*J$3^3.04)/1000,"")</f>
        <v/>
      </c>
      <c r="K277" s="116" t="str">
        <f>IFERROR(Density!K277*(0.0145*K$3^3.04)/1000,"")</f>
        <v/>
      </c>
      <c r="L277" s="189" t="e">
        <f>SUM(B277:K277)/('Site Description'!$J$34/10000)</f>
        <v>#VALUE!</v>
      </c>
    </row>
    <row r="278" spans="1:25" ht="16" thickBot="1" x14ac:dyDescent="0.25">
      <c r="A278" s="199" t="s">
        <v>126</v>
      </c>
      <c r="B278" s="200" t="str">
        <f>IFERROR(SUM(B252:B277)/('Site Description'!$J$34/10000),"")</f>
        <v/>
      </c>
      <c r="C278" s="201" t="str">
        <f>IFERROR(SUM(C252:C277)/('Site Description'!$J$34/10000),"")</f>
        <v/>
      </c>
      <c r="D278" s="200" t="str">
        <f>IFERROR(SUM(D252:D277)/('Site Description'!$J$34/10000),"")</f>
        <v/>
      </c>
      <c r="E278" s="200" t="str">
        <f>IFERROR(SUM(E252:E277)/('Site Description'!$J$34/10000),"")</f>
        <v/>
      </c>
      <c r="F278" s="202" t="str">
        <f>IFERROR(SUM(F252:F277)/('Site Description'!$J$34/10000),"")</f>
        <v/>
      </c>
      <c r="G278" s="200" t="str">
        <f>IFERROR(SUM(G252:G277)/('Site Description'!$J$34/10000),"")</f>
        <v/>
      </c>
      <c r="H278" s="200" t="str">
        <f>IFERROR(SUM(H252:H277)/('Site Description'!$J$34/10000),"")</f>
        <v/>
      </c>
      <c r="I278" s="200" t="str">
        <f>IFERROR(SUM(I252:I277)/('Site Description'!$J$34/10000),"")</f>
        <v/>
      </c>
      <c r="J278" s="200" t="str">
        <f>IFERROR(SUM(J252:J277)/('Site Description'!$J$34/10000),"")</f>
        <v/>
      </c>
      <c r="K278" s="203" t="str">
        <f>IFERROR(SUM(K252:K277)/('Site Description'!$J$34/10000),"")</f>
        <v/>
      </c>
      <c r="L278" s="204" t="str">
        <f>IF(SUM(B278:K278)&gt;0,SUM(B278:K278),"")</f>
        <v/>
      </c>
    </row>
    <row r="279" spans="1:25" ht="16" thickBot="1" x14ac:dyDescent="0.25">
      <c r="M279" s="174"/>
    </row>
    <row r="280" spans="1:25" ht="16" thickBot="1" x14ac:dyDescent="0.25">
      <c r="A280" s="448" t="s">
        <v>64</v>
      </c>
      <c r="B280" s="449"/>
      <c r="C280" s="450"/>
      <c r="D280" s="450"/>
      <c r="E280" s="450"/>
      <c r="F280" s="450"/>
      <c r="G280" s="450"/>
      <c r="H280" s="450"/>
      <c r="I280" s="450"/>
      <c r="J280" s="450"/>
      <c r="K280" s="451"/>
      <c r="L280" s="169"/>
    </row>
    <row r="281" spans="1:25" x14ac:dyDescent="0.2">
      <c r="A281" s="171"/>
      <c r="B281" s="172" t="s">
        <v>107</v>
      </c>
      <c r="C281" s="464" t="s">
        <v>23</v>
      </c>
      <c r="D281" s="465"/>
      <c r="E281" s="465"/>
      <c r="F281" s="466"/>
      <c r="G281" s="458" t="s">
        <v>24</v>
      </c>
      <c r="H281" s="459"/>
      <c r="I281" s="459"/>
      <c r="J281" s="459"/>
      <c r="K281" s="460"/>
      <c r="L281" s="173" t="s">
        <v>109</v>
      </c>
    </row>
    <row r="282" spans="1:25" x14ac:dyDescent="0.2">
      <c r="A282" s="177" t="s">
        <v>54</v>
      </c>
      <c r="B282" s="172">
        <v>7.5</v>
      </c>
      <c r="C282" s="172">
        <v>15</v>
      </c>
      <c r="D282" s="172">
        <v>25</v>
      </c>
      <c r="E282" s="172">
        <v>35</v>
      </c>
      <c r="F282" s="172">
        <v>45</v>
      </c>
      <c r="G282" s="172">
        <v>15</v>
      </c>
      <c r="H282" s="172">
        <v>25</v>
      </c>
      <c r="I282" s="172">
        <v>35</v>
      </c>
      <c r="J282" s="172">
        <v>45</v>
      </c>
      <c r="K282" s="178">
        <v>55</v>
      </c>
      <c r="L282" s="179" t="s">
        <v>125</v>
      </c>
    </row>
    <row r="283" spans="1:25" x14ac:dyDescent="0.2">
      <c r="A283" s="184" t="s">
        <v>42</v>
      </c>
      <c r="B283" s="243" t="str">
        <f>IFERROR(Density!B283*(0.0091*B$3^3.28)/1000,"")</f>
        <v/>
      </c>
      <c r="C283" s="244" t="str">
        <f>IFERROR(Density!C283*(0.0091*C$3^3.28)/1000,"")</f>
        <v/>
      </c>
      <c r="D283" s="244" t="str">
        <f>IFERROR(Density!D283*(0.0091*D$3^3.28)/1000,"")</f>
        <v/>
      </c>
      <c r="E283" s="244" t="str">
        <f>IFERROR(Density!E283*(0.0091*E$3^3.28)/1000,"")</f>
        <v/>
      </c>
      <c r="F283" s="245" t="str">
        <f>IFERROR(Density!F283*(0.0091*F$3^3.28)/1000,"")</f>
        <v/>
      </c>
      <c r="G283" s="244" t="str">
        <f>IFERROR(Density!G283*(0.0091*G$3^3.28)/1000,"")</f>
        <v/>
      </c>
      <c r="H283" s="244" t="str">
        <f>IFERROR(Density!H283*(0.0091*H$3^3.28)/1000,"")</f>
        <v/>
      </c>
      <c r="I283" s="244" t="str">
        <f>IFERROR(Density!I283*(0.0091*I$3^3.28)/1000,"")</f>
        <v/>
      </c>
      <c r="J283" s="244" t="str">
        <f>IFERROR(Density!J283*(0.0091*J$3^3.28)/1000,"")</f>
        <v/>
      </c>
      <c r="K283" s="246" t="str">
        <f>IFERROR(Density!K283*(0.0091*K$3^3.28)/1000,"")</f>
        <v/>
      </c>
      <c r="L283" s="189" t="e">
        <f>SUM(B283:K283)/('Site Description'!$K$34/10000)</f>
        <v>#VALUE!</v>
      </c>
    </row>
    <row r="284" spans="1:25" x14ac:dyDescent="0.2">
      <c r="A284" s="184" t="s">
        <v>105</v>
      </c>
      <c r="B284" s="247" t="str">
        <f>IFERROR(Density!B284*(0.0177*B282^2.9611)/1000,"")</f>
        <v/>
      </c>
      <c r="C284" s="244" t="str">
        <f>IFERROR(Density!C284*(0.0177*C282^2.9611)/1000,"")</f>
        <v/>
      </c>
      <c r="D284" s="244" t="str">
        <f>IFERROR(Density!D284*(0.0177*D282^2.9611)/1000,"")</f>
        <v/>
      </c>
      <c r="E284" s="244" t="str">
        <f>IFERROR(Density!E284*(0.0177*E282^2.9611)/1000,"")</f>
        <v/>
      </c>
      <c r="F284" s="248" t="str">
        <f>IFERROR(Density!F284*(0.0177*F282^2.9611)/1000,"")</f>
        <v/>
      </c>
      <c r="G284" s="244" t="str">
        <f>IFERROR(Density!G284*(0.0177*G282^2.9611)/1000,"")</f>
        <v/>
      </c>
      <c r="H284" s="244" t="str">
        <f>IFERROR(Density!H284*(0.0177*H282^2.9611)/1000,"")</f>
        <v/>
      </c>
      <c r="I284" s="244" t="str">
        <f>IFERROR(Density!I284*(0.0177*I282^2.9611)/1000,"")</f>
        <v/>
      </c>
      <c r="J284" s="249" t="str">
        <f>IFERROR(Density!J284*(0.0177*J282^2.9611)/1000,"")</f>
        <v/>
      </c>
      <c r="K284" s="250" t="str">
        <f>IFERROR(Density!K284*(0.0177*K282^2.9611)/1000,"")</f>
        <v/>
      </c>
      <c r="L284" s="189" t="e">
        <f>SUM(B284:K284)/('Site Description'!$K$34/10000)</f>
        <v>#VALUE!</v>
      </c>
    </row>
    <row r="285" spans="1:25" x14ac:dyDescent="0.2">
      <c r="A285" s="184" t="s">
        <v>43</v>
      </c>
      <c r="B285" s="247" t="str">
        <f>IFERROR(Density!B285*(0.0161*B$3^3.05)/1000,"")</f>
        <v/>
      </c>
      <c r="C285" s="244" t="str">
        <f>IFERROR(Density!C285*(0.0161*C$3^3.05)/1000,"")</f>
        <v/>
      </c>
      <c r="D285" s="244" t="str">
        <f>IFERROR(Density!D285*(0.0161*D$3^3.05)/1000,"")</f>
        <v/>
      </c>
      <c r="E285" s="244" t="str">
        <f>IFERROR(Density!E285*(0.0161*E$3^3.05)/1000,"")</f>
        <v/>
      </c>
      <c r="F285" s="245" t="str">
        <f>IFERROR(Density!F285*(0.0161*F$3^3.05)/1000,"")</f>
        <v/>
      </c>
      <c r="G285" s="244" t="str">
        <f>IFERROR(Density!G285*(0.0161*G$3^3.05)/1000,"")</f>
        <v/>
      </c>
      <c r="H285" s="244" t="str">
        <f>IFERROR(Density!H285*(0.0161*H$3^3.05)/1000,"")</f>
        <v/>
      </c>
      <c r="I285" s="244" t="str">
        <f>IFERROR(Density!I285*(0.0161*I$3^3.05)/1000,"")</f>
        <v/>
      </c>
      <c r="J285" s="244" t="str">
        <f>IFERROR(Density!J285*(0.0161*J$3^3.05)/1000,"")</f>
        <v/>
      </c>
      <c r="K285" s="246" t="str">
        <f>IFERROR(Density!K285*(0.0161*K$3^3.05)/1000,"")</f>
        <v/>
      </c>
      <c r="L285" s="189" t="e">
        <f>SUM(B285:K285)/('Site Description'!$K$34/10000)</f>
        <v>#VALUE!</v>
      </c>
    </row>
    <row r="286" spans="1:25" x14ac:dyDescent="0.2">
      <c r="A286" s="194" t="s">
        <v>104</v>
      </c>
      <c r="B286" s="247" t="str">
        <f>IFERROR(Density!B286*(0.0276*B$3^2.92)/1000,"")</f>
        <v/>
      </c>
      <c r="C286" s="244" t="str">
        <f>IFERROR(Density!C286*(0.0276*C$3^2.92)/1000,"")</f>
        <v/>
      </c>
      <c r="D286" s="244" t="str">
        <f>IFERROR(Density!D286*(0.0276*D$3^2.92)/1000,"")</f>
        <v/>
      </c>
      <c r="E286" s="244" t="str">
        <f>IFERROR(Density!E286*(0.0276*E$3^2.92)/1000,"")</f>
        <v/>
      </c>
      <c r="F286" s="244" t="str">
        <f>IFERROR(Density!F286*(0.0276*F$3^2.92)/1000,"")</f>
        <v/>
      </c>
      <c r="G286" s="251" t="str">
        <f>IFERROR(Density!G286*(0.0276*G$3^2.92)/1000,"")</f>
        <v/>
      </c>
      <c r="H286" s="244" t="str">
        <f>IFERROR(Density!H286*(0.0276*H$3^2.92)/1000,"")</f>
        <v/>
      </c>
      <c r="I286" s="244" t="str">
        <f>IFERROR(Density!I286*(0.0276*I$3^2.92)/1000,"")</f>
        <v/>
      </c>
      <c r="J286" s="244" t="str">
        <f>IFERROR(Density!J286*(0.0276*J$3^2.92)/1000,"")</f>
        <v/>
      </c>
      <c r="K286" s="246" t="str">
        <f>IFERROR(Density!K286*(0.0276*K$3^2.92)/1000,"")</f>
        <v/>
      </c>
      <c r="L286" s="189" t="e">
        <f>SUM(B286:K286)/('Site Description'!$K$34/10000)</f>
        <v>#VALUE!</v>
      </c>
    </row>
    <row r="287" spans="1:25" x14ac:dyDescent="0.2">
      <c r="A287" s="195"/>
      <c r="B287" s="252"/>
      <c r="C287" s="253"/>
      <c r="D287" s="253"/>
      <c r="E287" s="253"/>
      <c r="F287" s="254"/>
      <c r="G287" s="253"/>
      <c r="H287" s="253"/>
      <c r="I287" s="253"/>
      <c r="J287" s="253"/>
      <c r="K287" s="255"/>
      <c r="L287" s="189"/>
      <c r="N287" s="209"/>
      <c r="O287" s="174"/>
      <c r="P287" s="174"/>
      <c r="Q287" s="174"/>
      <c r="R287" s="174"/>
      <c r="S287" s="174"/>
      <c r="T287" s="174"/>
      <c r="U287" s="174"/>
      <c r="V287" s="174"/>
      <c r="W287" s="174"/>
      <c r="X287" s="174"/>
      <c r="Y287" s="174"/>
    </row>
    <row r="288" spans="1:25" x14ac:dyDescent="0.2">
      <c r="A288" s="195" t="s">
        <v>100</v>
      </c>
      <c r="B288" s="247" t="str">
        <f>IFERROR(Density!B288*(0.0141*B$3^3.04)/1000,"")</f>
        <v/>
      </c>
      <c r="C288" s="244" t="str">
        <f>IFERROR(Density!C288*(0.0141*C$3^3.04)/1000,"")</f>
        <v/>
      </c>
      <c r="D288" s="244" t="str">
        <f>IFERROR(Density!D288*(0.0141*D$3^3.04)/1000,"")</f>
        <v/>
      </c>
      <c r="E288" s="244" t="str">
        <f>IFERROR(Density!E288*(0.0141*E$3^3.04)/1000,"")</f>
        <v/>
      </c>
      <c r="F288" s="248" t="str">
        <f>IFERROR(Density!F288*(0.0141*F$3^3.04)/1000,"")</f>
        <v/>
      </c>
      <c r="G288" s="154" t="str">
        <f>IFERROR(Density!G288*(0.0141*G$3^3.04)/1000,"")</f>
        <v/>
      </c>
      <c r="H288" s="154" t="str">
        <f>IFERROR(Density!H288*(0.0141*H$3^3.04)/1000,"")</f>
        <v/>
      </c>
      <c r="I288" s="154" t="str">
        <f>IFERROR(Density!I288*(0.0141*I$3^3.04)/1000,"")</f>
        <v/>
      </c>
      <c r="J288" s="100" t="str">
        <f>IFERROR(Density!J288*(0.0141*J$3^3.04)/1000,"")</f>
        <v/>
      </c>
      <c r="K288" s="114" t="str">
        <f>IFERROR(Density!K288*(0.0141*K$3^3.04)/1000,"")</f>
        <v/>
      </c>
      <c r="L288" s="189" t="e">
        <f>SUM(B288:K288)/('Site Description'!$K$34/10000)</f>
        <v>#VALUE!</v>
      </c>
    </row>
    <row r="289" spans="1:12" x14ac:dyDescent="0.2">
      <c r="A289" s="146" t="s">
        <v>44</v>
      </c>
      <c r="B289" s="247" t="str">
        <f>IFERROR(Density!B289*(0.0141*B$3^3.04)/1000,"")</f>
        <v/>
      </c>
      <c r="C289" s="244" t="str">
        <f>IFERROR(Density!C289*(0.0141*C$3^3.04)/1000,"")</f>
        <v/>
      </c>
      <c r="D289" s="244" t="str">
        <f>IFERROR(Density!D289*(0.0141*D$3^3.04)/1000,"")</f>
        <v/>
      </c>
      <c r="E289" s="244" t="str">
        <f>IFERROR(Density!E289*(0.0141*E$3^3.04)/1000,"")</f>
        <v/>
      </c>
      <c r="F289" s="248" t="str">
        <f>IFERROR(Density!F289*(0.0141*F$3^3.04)/1000,"")</f>
        <v/>
      </c>
      <c r="G289" s="154" t="str">
        <f>IFERROR(Density!G289*(0.0141*G$3^3.04)/1000,"")</f>
        <v/>
      </c>
      <c r="H289" s="154" t="str">
        <f>IFERROR(Density!H289*(0.0141*H$3^3.04)/1000,"")</f>
        <v/>
      </c>
      <c r="I289" s="154" t="str">
        <f>IFERROR(Density!I289*(0.0141*I$3^3.04)/1000,"")</f>
        <v/>
      </c>
      <c r="J289" s="100" t="str">
        <f>IFERROR(Density!J289*(0.0141*J$3^3.04)/1000,"")</f>
        <v/>
      </c>
      <c r="K289" s="114" t="str">
        <f>IFERROR(Density!K289*(0.0141*K$3^3.04)/1000,"")</f>
        <v/>
      </c>
      <c r="L289" s="189" t="e">
        <f>SUM(B289:K289)/('Site Description'!$K$34/10000)</f>
        <v>#VALUE!</v>
      </c>
    </row>
    <row r="290" spans="1:12" x14ac:dyDescent="0.2">
      <c r="A290" s="146" t="s">
        <v>28</v>
      </c>
      <c r="B290" s="247" t="str">
        <f>IFERROR(Density!B290*(0.0201*B$3^3.0595)/1000,"")</f>
        <v/>
      </c>
      <c r="C290" s="244" t="str">
        <f>IFERROR(Density!C290*(0.0201*C$3^3.0595)/1000,"")</f>
        <v/>
      </c>
      <c r="D290" s="244" t="str">
        <f>IFERROR(Density!D290*(0.0201*D$3^3.0595)/1000,"")</f>
        <v/>
      </c>
      <c r="E290" s="244" t="str">
        <f>IFERROR(Density!E290*(0.0201*E$3^3.0595)/1000,"")</f>
        <v/>
      </c>
      <c r="F290" s="248" t="str">
        <f>IFERROR(Density!F290*(0.0201*F$3^3.0595)/1000,"")</f>
        <v/>
      </c>
      <c r="G290" s="154" t="str">
        <f>IFERROR(Density!G290*(0.0201*G$3^3.0595)/1000,"")</f>
        <v/>
      </c>
      <c r="H290" s="154" t="str">
        <f>IFERROR(Density!H290*(0.0201*H$3^3.0595)/1000,"")</f>
        <v/>
      </c>
      <c r="I290" s="154" t="str">
        <f>IFERROR(Density!I290*(0.0201*I$3^3.0595)/1000,"")</f>
        <v/>
      </c>
      <c r="J290" s="100" t="str">
        <f>IFERROR(Density!J290*(0.0201*J$3^3.0595)/1000,"")</f>
        <v/>
      </c>
      <c r="K290" s="114" t="str">
        <f>IFERROR(Density!K290*(0.0201*K$3^3.0595)/1000,"")</f>
        <v/>
      </c>
      <c r="L290" s="189" t="e">
        <f>SUM(B290:K290)/('Site Description'!$K$34/10000)</f>
        <v>#VALUE!</v>
      </c>
    </row>
    <row r="291" spans="1:12" x14ac:dyDescent="0.2">
      <c r="A291" s="146" t="s">
        <v>29</v>
      </c>
      <c r="B291" s="247" t="str">
        <f>IFERROR(Density!B291*(0.0217*B$3^3.0127)/1000,"")</f>
        <v/>
      </c>
      <c r="C291" s="244" t="str">
        <f>IFERROR(Density!C291*(0.0217*C$3^3.0127)/1000,"")</f>
        <v/>
      </c>
      <c r="D291" s="244" t="str">
        <f>IFERROR(Density!D291*(0.0217*D$3^3.0127)/1000,"")</f>
        <v/>
      </c>
      <c r="E291" s="244" t="str">
        <f>IFERROR(Density!E291*(0.0217*E$3^3.0127)/1000,"")</f>
        <v/>
      </c>
      <c r="F291" s="245" t="str">
        <f>IFERROR(Density!F291*(0.0217*F$3^3.0127)/1000,"")</f>
        <v/>
      </c>
      <c r="G291" s="154" t="str">
        <f>IFERROR(Density!G291*(0.0217*G$3^3.0127)/1000,"")</f>
        <v/>
      </c>
      <c r="H291" s="154" t="str">
        <f>IFERROR(Density!H291*(0.0217*H$3^3.0127)/1000,"")</f>
        <v/>
      </c>
      <c r="I291" s="154" t="str">
        <f>IFERROR(Density!I291*(0.0217*I$3^3.0127)/1000,"")</f>
        <v/>
      </c>
      <c r="J291" s="154" t="str">
        <f>IFERROR(Density!J291*(0.0217*J$3^3.0127)/1000,"")</f>
        <v/>
      </c>
      <c r="K291" s="155" t="str">
        <f>IFERROR(Density!K291*(0.0217*K$3^3.0127)/1000,"")</f>
        <v/>
      </c>
      <c r="L291" s="189" t="e">
        <f>SUM(B291:K291)/('Site Description'!$K$34/10000)</f>
        <v>#VALUE!</v>
      </c>
    </row>
    <row r="292" spans="1:12" x14ac:dyDescent="0.2">
      <c r="A292" s="146" t="s">
        <v>26</v>
      </c>
      <c r="B292" s="247" t="str">
        <f>IFERROR(Density!B292*(0.0141*B$3^3.04)/1000,"")</f>
        <v/>
      </c>
      <c r="C292" s="244" t="str">
        <f>IFERROR(Density!C292*(0.0141*C$3^3.04)/1000,"")</f>
        <v/>
      </c>
      <c r="D292" s="244" t="str">
        <f>IFERROR(Density!D292*(0.0141*D$3^3.04)/1000,"")</f>
        <v/>
      </c>
      <c r="E292" s="244" t="str">
        <f>IFERROR(Density!E292*(0.0141*E$3^3.04)/1000,"")</f>
        <v/>
      </c>
      <c r="F292" s="248" t="str">
        <f>IFERROR(Density!F292*(0.0141*F$3^3.04)/1000,"")</f>
        <v/>
      </c>
      <c r="G292" s="154" t="str">
        <f>IFERROR(Density!G292*(0.0141*G$3^3.04)/1000,"")</f>
        <v/>
      </c>
      <c r="H292" s="154" t="str">
        <f>IFERROR(Density!H292*(0.0141*H$3^3.04)/1000,"")</f>
        <v/>
      </c>
      <c r="I292" s="154" t="str">
        <f>IFERROR(Density!I292*(0.0141*I$3^3.04)/1000,"")</f>
        <v/>
      </c>
      <c r="J292" s="100" t="str">
        <f>IFERROR(Density!J292*(0.0141*J$3^3.04)/1000,"")</f>
        <v/>
      </c>
      <c r="K292" s="114" t="str">
        <f>IFERROR(Density!K292*(0.0141*K$3^3.04)/1000,"")</f>
        <v/>
      </c>
      <c r="L292" s="189" t="e">
        <f>SUM(B292:K292)/('Site Description'!$K$34/10000)</f>
        <v>#VALUE!</v>
      </c>
    </row>
    <row r="293" spans="1:12" x14ac:dyDescent="0.2">
      <c r="A293" s="198"/>
      <c r="B293" s="252"/>
      <c r="C293" s="253"/>
      <c r="D293" s="253"/>
      <c r="E293" s="253"/>
      <c r="F293" s="254"/>
      <c r="G293" s="61"/>
      <c r="H293" s="61"/>
      <c r="I293" s="61"/>
      <c r="J293" s="61"/>
      <c r="K293" s="256"/>
      <c r="L293" s="189"/>
    </row>
    <row r="294" spans="1:12" x14ac:dyDescent="0.2">
      <c r="A294" s="146" t="s">
        <v>45</v>
      </c>
      <c r="B294" s="247" t="str">
        <f>IFERROR(Density!B294*(0.0145*B$3^3.04)/1000,"")</f>
        <v/>
      </c>
      <c r="C294" s="154" t="str">
        <f>IFERROR(Density!C294*(0.0145*C$3^3.04)/1000,"")</f>
        <v/>
      </c>
      <c r="D294" s="154" t="str">
        <f>IFERROR(Density!D294*(0.0145*D$3^3.04)/1000,"")</f>
        <v/>
      </c>
      <c r="E294" s="154" t="str">
        <f>IFERROR(Density!E294*(0.0145*E$3^3.04)/1000,"")</f>
        <v/>
      </c>
      <c r="F294" s="216" t="str">
        <f>IFERROR(Density!F294*(0.0145*F$3^3.04)/1000,"")</f>
        <v/>
      </c>
      <c r="G294" s="154" t="str">
        <f>IFERROR(Density!G294*(0.0145*G$3^3.04)/1000,"")</f>
        <v/>
      </c>
      <c r="H294" s="154" t="str">
        <f>IFERROR(Density!H294*(0.0145*H$3^3.04)/1000,"")</f>
        <v/>
      </c>
      <c r="I294" s="154" t="str">
        <f>IFERROR(Density!I294*(0.0145*I$3^3.04)/1000,"")</f>
        <v/>
      </c>
      <c r="J294" s="154" t="str">
        <f>IFERROR(Density!J294*(0.0145*J$3^3.04)/1000,"")</f>
        <v/>
      </c>
      <c r="K294" s="114" t="str">
        <f>IFERROR(Density!K294*(0.0145*K$3^3.04)/1000,"")</f>
        <v/>
      </c>
      <c r="L294" s="189" t="e">
        <f>SUM(B294:K294)/('Site Description'!$K$34/10000)</f>
        <v>#VALUE!</v>
      </c>
    </row>
    <row r="295" spans="1:12" x14ac:dyDescent="0.2">
      <c r="A295" s="146" t="s">
        <v>46</v>
      </c>
      <c r="B295" s="247" t="str">
        <f>IFERROR(Density!B295*(0.0145*B$3^3.04)/1000,"")</f>
        <v/>
      </c>
      <c r="C295" s="154" t="str">
        <f>IFERROR(Density!C295*(0.0145*C$3^3.04)/1000,"")</f>
        <v/>
      </c>
      <c r="D295" s="154" t="str">
        <f>IFERROR(Density!D295*(0.0145*D$3^3.04)/1000,"")</f>
        <v/>
      </c>
      <c r="E295" s="154" t="str">
        <f>IFERROR(Density!E295*(0.0145*E$3^3.04)/1000,"")</f>
        <v/>
      </c>
      <c r="F295" s="216" t="str">
        <f>IFERROR(Density!F295*(0.0145*F$3^3.04)/1000,"")</f>
        <v/>
      </c>
      <c r="G295" s="154" t="str">
        <f>IFERROR(Density!G295*(0.0145*G$3^3.04)/1000,"")</f>
        <v/>
      </c>
      <c r="H295" s="154" t="str">
        <f>IFERROR(Density!H295*(0.0145*H$3^3.04)/1000,"")</f>
        <v/>
      </c>
      <c r="I295" s="154" t="str">
        <f>IFERROR(Density!I295*(0.0145*I$3^3.04)/1000,"")</f>
        <v/>
      </c>
      <c r="J295" s="154" t="str">
        <f>IFERROR(Density!J295*(0.0145*J$3^3.04)/1000,"")</f>
        <v/>
      </c>
      <c r="K295" s="155" t="str">
        <f>IFERROR(Density!K295*(0.0145*K$3^3.04)/1000,"")</f>
        <v/>
      </c>
      <c r="L295" s="189" t="e">
        <f>SUM(B295:K295)/('Site Description'!$K$34/10000)</f>
        <v>#VALUE!</v>
      </c>
    </row>
    <row r="296" spans="1:12" x14ac:dyDescent="0.2">
      <c r="A296" s="146" t="s">
        <v>47</v>
      </c>
      <c r="B296" s="247" t="str">
        <f>IFERROR(Density!B296*(0.0145*B$3^3.04)/1000,"")</f>
        <v/>
      </c>
      <c r="C296" s="154" t="str">
        <f>IFERROR(Density!C296*(0.0145*C$3^3.04)/1000,"")</f>
        <v/>
      </c>
      <c r="D296" s="154" t="str">
        <f>IFERROR(Density!D296*(0.0145*D$3^3.04)/1000,"")</f>
        <v/>
      </c>
      <c r="E296" s="154" t="str">
        <f>IFERROR(Density!E296*(0.0145*E$3^3.04)/1000,"")</f>
        <v/>
      </c>
      <c r="F296" s="214" t="str">
        <f>IFERROR(Density!F296*(0.0145*F$3^3.04)/1000,"")</f>
        <v/>
      </c>
      <c r="G296" s="154" t="str">
        <f>IFERROR(Density!G296*(0.0145*G$3^3.04)/1000,"")</f>
        <v/>
      </c>
      <c r="H296" s="154" t="str">
        <f>IFERROR(Density!H296*(0.0145*H$3^3.04)/1000,"")</f>
        <v/>
      </c>
      <c r="I296" s="154" t="str">
        <f>IFERROR(Density!I296*(0.0145*I$3^3.04)/1000,"")</f>
        <v/>
      </c>
      <c r="J296" s="100" t="str">
        <f>IFERROR(Density!J296*(0.0145*J$3^3.04)/1000,"")</f>
        <v/>
      </c>
      <c r="K296" s="114" t="str">
        <f>IFERROR(Density!K296*(0.0145*K$3^3.04)/1000,"")</f>
        <v/>
      </c>
      <c r="L296" s="189" t="e">
        <f>SUM(B296:K296)/('Site Description'!$K$34/10000)</f>
        <v>#VALUE!</v>
      </c>
    </row>
    <row r="297" spans="1:12" x14ac:dyDescent="0.2">
      <c r="A297" s="146" t="s">
        <v>48</v>
      </c>
      <c r="B297" s="247" t="str">
        <f>IFERROR(Density!B297*(0.0104*B$3^3.24)/1000,"")</f>
        <v/>
      </c>
      <c r="C297" s="154" t="str">
        <f>IFERROR(Density!C297*(0.0104*C$3^3.24)/1000,"")</f>
        <v/>
      </c>
      <c r="D297" s="154" t="str">
        <f>IFERROR(Density!D297*(0.0104*D$3^3.24)/1000,"")</f>
        <v/>
      </c>
      <c r="E297" s="154" t="str">
        <f>IFERROR(Density!E297*(0.0104*E$3^3.24)/1000,"")</f>
        <v/>
      </c>
      <c r="F297" s="214" t="str">
        <f>IFERROR(Density!F297*(0.0104*F$3^3.24)/1000,"")</f>
        <v/>
      </c>
      <c r="G297" s="154" t="str">
        <f>IFERROR(Density!G297*(0.0104*G$3^3.24)/1000,"")</f>
        <v/>
      </c>
      <c r="H297" s="154" t="str">
        <f>IFERROR(Density!H297*(0.0104*H$3^3.24)/1000,"")</f>
        <v/>
      </c>
      <c r="I297" s="154" t="str">
        <f>IFERROR(Density!I297*(0.0104*I$3^3.24)/1000,"")</f>
        <v/>
      </c>
      <c r="J297" s="100" t="str">
        <f>IFERROR(Density!J297*(0.0104*J$3^3.24)/1000,"")</f>
        <v/>
      </c>
      <c r="K297" s="114" t="str">
        <f>IFERROR(Density!K297*(0.0104*K$3^3.24)/1000,"")</f>
        <v/>
      </c>
      <c r="L297" s="189" t="e">
        <f>SUM(B297:K297)/('Site Description'!$K$34/10000)</f>
        <v>#VALUE!</v>
      </c>
    </row>
    <row r="298" spans="1:12" x14ac:dyDescent="0.2">
      <c r="A298" s="146" t="s">
        <v>32</v>
      </c>
      <c r="B298" s="247" t="str">
        <f>IFERROR(Density!B298*(0.0189*B$3^3.06)/1000,"")</f>
        <v/>
      </c>
      <c r="C298" s="154" t="str">
        <f>IFERROR(Density!C298*(0.0189*C$3^3.06)/1000,"")</f>
        <v/>
      </c>
      <c r="D298" s="154" t="str">
        <f>IFERROR(Density!D298*(0.0189*D$3^3.06)/1000,"")</f>
        <v/>
      </c>
      <c r="E298" s="154" t="str">
        <f>IFERROR(Density!E298*(0.0189*E$3^3.06)/1000,"")</f>
        <v/>
      </c>
      <c r="F298" s="216" t="str">
        <f>IFERROR(Density!F298*(0.0189*F$3^3.06)/1000,"")</f>
        <v/>
      </c>
      <c r="G298" s="154" t="str">
        <f>IFERROR(Density!G298*(0.0189*G$3^3.06)/1000,"")</f>
        <v/>
      </c>
      <c r="H298" s="154" t="str">
        <f>IFERROR(Density!H298*(0.0189*H$3^3.06)/1000,"")</f>
        <v/>
      </c>
      <c r="I298" s="154" t="str">
        <f>IFERROR(Density!I298*(0.0189*I$3^3.06)/1000,"")</f>
        <v/>
      </c>
      <c r="J298" s="154" t="str">
        <f>IFERROR(Density!J298*(0.0189*J$3^3.06)/1000,"")</f>
        <v/>
      </c>
      <c r="K298" s="155" t="str">
        <f>IFERROR(Density!K298*(0.0189*K$3^3.06)/1000,"")</f>
        <v/>
      </c>
      <c r="L298" s="189" t="e">
        <f>SUM(B298:K298)/('Site Description'!$K$34/10000)</f>
        <v>#VALUE!</v>
      </c>
    </row>
    <row r="299" spans="1:12" x14ac:dyDescent="0.2">
      <c r="A299" s="146" t="s">
        <v>49</v>
      </c>
      <c r="B299" s="247" t="str">
        <f>IFERROR(Density!B299*(0.0157*B$3^3.0167)/1000,"")</f>
        <v/>
      </c>
      <c r="C299" s="154" t="str">
        <f>IFERROR(Density!C299*(0.0157*C$3^3.0167)/1000,"")</f>
        <v/>
      </c>
      <c r="D299" s="154" t="str">
        <f>IFERROR(Density!D299*(0.0157*D$3^3.0167)/1000,"")</f>
        <v/>
      </c>
      <c r="E299" s="154" t="str">
        <f>IFERROR(Density!E299*(0.0157*E$3^3.0167)/1000,"")</f>
        <v/>
      </c>
      <c r="F299" s="216" t="str">
        <f>IFERROR(Density!F299*(0.0157*F$3^3.0167)/1000,"")</f>
        <v/>
      </c>
      <c r="G299" s="154" t="str">
        <f>IFERROR(Density!G299*(0.0157*G$3^3.0167)/1000,"")</f>
        <v/>
      </c>
      <c r="H299" s="154" t="str">
        <f>IFERROR(Density!H299*(0.0157*H$3^3.0167)/1000,"")</f>
        <v/>
      </c>
      <c r="I299" s="154" t="str">
        <f>IFERROR(Density!I299*(0.0157*I$3^3.0167)/1000,"")</f>
        <v/>
      </c>
      <c r="J299" s="154" t="str">
        <f>IFERROR(Density!J299*(0.0157*J$3^3.0167)/1000,"")</f>
        <v/>
      </c>
      <c r="K299" s="155" t="str">
        <f>IFERROR(Density!K299*(0.0157*K$3^3.0167)/1000,"")</f>
        <v/>
      </c>
      <c r="L299" s="189" t="e">
        <f>SUM(B299:K299)/('Site Description'!$K$34/10000)</f>
        <v>#VALUE!</v>
      </c>
    </row>
    <row r="300" spans="1:12" x14ac:dyDescent="0.2">
      <c r="A300" s="146" t="s">
        <v>76</v>
      </c>
      <c r="B300" s="247" t="str">
        <f>IFERROR(Density!B300*(0.0162*B$3^3.09)/1000,"")</f>
        <v/>
      </c>
      <c r="C300" s="154" t="str">
        <f>IFERROR(Density!C300*(0.0162*C$3^3.09)/1000,"")</f>
        <v/>
      </c>
      <c r="D300" s="154" t="str">
        <f>IFERROR(Density!D300*(0.0162*D$3^3.09)/1000,"")</f>
        <v/>
      </c>
      <c r="E300" s="154" t="str">
        <f>IFERROR(Density!E300*(0.0162*E$3^3.09)/1000,"")</f>
        <v/>
      </c>
      <c r="F300" s="214" t="str">
        <f>IFERROR(Density!F300*(0.0162*F$3^3.09)/1000,"")</f>
        <v/>
      </c>
      <c r="G300" s="154" t="str">
        <f>IFERROR(Density!G300*(0.0162*G$3^3.09)/1000,"")</f>
        <v/>
      </c>
      <c r="H300" s="154" t="str">
        <f>IFERROR(Density!H300*(0.0162*H$3^3.09)/1000,"")</f>
        <v/>
      </c>
      <c r="I300" s="154" t="str">
        <f>IFERROR(Density!I300*(0.0162*I$3^3.09)/1000,"")</f>
        <v/>
      </c>
      <c r="J300" s="100" t="str">
        <f>IFERROR(Density!J300*(0.0162*J$3^3.09)/1000,"")</f>
        <v/>
      </c>
      <c r="K300" s="114" t="str">
        <f>IFERROR(Density!K300*(0.0162*K$3^3.09)/1000,"")</f>
        <v/>
      </c>
      <c r="L300" s="189" t="e">
        <f>SUM(B300:K300)/('Site Description'!$K$34/10000)</f>
        <v>#VALUE!</v>
      </c>
    </row>
    <row r="301" spans="1:12" x14ac:dyDescent="0.2">
      <c r="A301" s="146" t="s">
        <v>33</v>
      </c>
      <c r="B301" s="247" t="str">
        <f>IFERROR(Density!B301*(0.0241*((0.794*B$3))^3.1478)/1000,"")</f>
        <v/>
      </c>
      <c r="C301" s="154" t="str">
        <f>IFERROR(Density!C301*(0.0241*((0.794*C$3))^3.1478)/1000,"")</f>
        <v/>
      </c>
      <c r="D301" s="154" t="str">
        <f>IFERROR(Density!D301*(0.0241*((0.794*D$3))^3.1478)/1000,"")</f>
        <v/>
      </c>
      <c r="E301" s="154" t="str">
        <f>IFERROR(Density!E301*(0.0241*E$3^3.1478)/1000,"")</f>
        <v/>
      </c>
      <c r="F301" s="214" t="str">
        <f>IFERROR(Density!F301*(0.0241*F$3^3.1478)/1000,"")</f>
        <v/>
      </c>
      <c r="G301" s="154" t="str">
        <f>IFERROR(Density!G301*(0.0241*((0.794*G$3))^3.1478)/1000,"")</f>
        <v/>
      </c>
      <c r="H301" s="154" t="str">
        <f>IFERROR(Density!H301*(0.0241*((0.794*H$3))^3.1478)/1000,"")</f>
        <v/>
      </c>
      <c r="I301" s="154" t="str">
        <f>IFERROR(Density!I301*(0.0241*((0.794*I$3))^3.1478)/1000,"")</f>
        <v/>
      </c>
      <c r="J301" s="100" t="str">
        <f>IFERROR(Density!J301*(0.0241*((0.794*J$3))^3.1478)/1000,"")</f>
        <v/>
      </c>
      <c r="K301" s="114" t="str">
        <f>IFERROR(Density!K301*(0.0241*((0.794*K$3))^3.1478)/1000,"")</f>
        <v/>
      </c>
      <c r="L301" s="189" t="e">
        <f>SUM(B301:K301)/('Site Description'!$K$34/10000)</f>
        <v>#VALUE!</v>
      </c>
    </row>
    <row r="302" spans="1:12" x14ac:dyDescent="0.2">
      <c r="A302" s="146" t="s">
        <v>111</v>
      </c>
      <c r="B302" s="247" t="str">
        <f>IFERROR(Density!B302*(0.0079*B$3^3.11)/1000,"")</f>
        <v/>
      </c>
      <c r="C302" s="154" t="str">
        <f>IFERROR(Density!C302*(0.0079*C$3^3.11)/1000,"")</f>
        <v/>
      </c>
      <c r="D302" s="154" t="str">
        <f>IFERROR(Density!D302*(0.0079*D$3^3.11)/1000,"")</f>
        <v/>
      </c>
      <c r="E302" s="154" t="str">
        <f>IFERROR(Density!E302*(0.0079*E$3^3.11)/1000,"")</f>
        <v/>
      </c>
      <c r="F302" s="216" t="str">
        <f>IFERROR(Density!F302*(0.0079*F$3^3.11)/1000,"")</f>
        <v/>
      </c>
      <c r="G302" s="154" t="str">
        <f>IFERROR(Density!G302*(0.0079*G$3^3.11)/1000,"")</f>
        <v/>
      </c>
      <c r="H302" s="154" t="str">
        <f>IFERROR(Density!H302*(0.0079*H$3^3.11)/1000,"")</f>
        <v/>
      </c>
      <c r="I302" s="154" t="str">
        <f>IFERROR(Density!I302*(0.0079*I$3^3.11)/1000,"")</f>
        <v/>
      </c>
      <c r="J302" s="154" t="str">
        <f>IFERROR(Density!J302*(0.0079*J$3^3.11)/1000,"")</f>
        <v/>
      </c>
      <c r="K302" s="155" t="str">
        <f>IFERROR(Density!K302*(0.0079*K$3^3.11)/1000,"")</f>
        <v/>
      </c>
      <c r="L302" s="189" t="e">
        <f>SUM(B302:K302)/('Site Description'!$K$34/10000)</f>
        <v>#VALUE!</v>
      </c>
    </row>
    <row r="303" spans="1:12" x14ac:dyDescent="0.2">
      <c r="A303" s="146" t="s">
        <v>50</v>
      </c>
      <c r="B303" s="247" t="str">
        <f>IFERROR(Density!B303*(0.0229*B$3^2.9626)/1000,"")</f>
        <v/>
      </c>
      <c r="C303" s="154" t="str">
        <f>IFERROR(Density!C303*(0.0229*C$3^2.9626)/1000,"")</f>
        <v/>
      </c>
      <c r="D303" s="154" t="str">
        <f>IFERROR(Density!D303*(0.0229*D$3^2.9626)/1000,"")</f>
        <v/>
      </c>
      <c r="E303" s="100" t="str">
        <f>IFERROR(Density!E303*(0.0229*E$3^2.9626)/1000,"")</f>
        <v/>
      </c>
      <c r="F303" s="214" t="str">
        <f>IFERROR(Density!F303*(0.0229*F$3^2.9626)/1000,"")</f>
        <v/>
      </c>
      <c r="G303" s="154" t="str">
        <f>IFERROR(Density!G303*(0.0229*G$3^2.9626)/1000,"")</f>
        <v/>
      </c>
      <c r="H303" s="154" t="str">
        <f>IFERROR(Density!H303*(0.0229*H$3^2.9626)/1000,"")</f>
        <v/>
      </c>
      <c r="I303" s="100" t="str">
        <f>IFERROR(Density!I303*(0.0229*I$3^2.9626)/1000,"")</f>
        <v/>
      </c>
      <c r="J303" s="100" t="str">
        <f>IFERROR(Density!J303*(0.0229*J$3^2.9626)/1000,"")</f>
        <v/>
      </c>
      <c r="K303" s="114" t="str">
        <f>IFERROR(Density!K303*(0.0229*K$3^2.9626)/1000,"")</f>
        <v/>
      </c>
      <c r="L303" s="189" t="e">
        <f>SUM(B303:K303)/('Site Description'!$K$34/10000)</f>
        <v>#VALUE!</v>
      </c>
    </row>
    <row r="304" spans="1:12" x14ac:dyDescent="0.2">
      <c r="A304" s="146" t="s">
        <v>31</v>
      </c>
      <c r="B304" s="247" t="str">
        <f>IFERROR(Density!B304*(0.0114*B$3^3.18)/1000,"")</f>
        <v/>
      </c>
      <c r="C304" s="154" t="str">
        <f>IFERROR(Density!C304*(0.0114*C$3^3.18)/1000,"")</f>
        <v/>
      </c>
      <c r="D304" s="154" t="str">
        <f>IFERROR(Density!D304*(0.0114*D$3^3.18)/1000,"")</f>
        <v/>
      </c>
      <c r="E304" s="154" t="str">
        <f>IFERROR(Density!E304*(0.0114*E$3^3.18)/1000,"")</f>
        <v/>
      </c>
      <c r="F304" s="216" t="str">
        <f>IFERROR(Density!F304*(0.0114*F$3^3.18)/1000,"")</f>
        <v/>
      </c>
      <c r="G304" s="154" t="str">
        <f>IFERROR(Density!G304*(0.0114*G$3^3.18)/1000,"")</f>
        <v/>
      </c>
      <c r="H304" s="154" t="str">
        <f>IFERROR(Density!H304*(0.0114*H$3^3.18)/1000,"")</f>
        <v/>
      </c>
      <c r="I304" s="154" t="str">
        <f>IFERROR(Density!I304*(0.0114*I$3^3.18)/1000,"")</f>
        <v/>
      </c>
      <c r="J304" s="154" t="str">
        <f>IFERROR(Density!J304*(0.0114*J$3^3.18)/1000,"")</f>
        <v/>
      </c>
      <c r="K304" s="155" t="str">
        <f>IFERROR(Density!K304*(0.0114*K$3^3.18)/1000,"")</f>
        <v/>
      </c>
      <c r="L304" s="189" t="e">
        <f>SUM(B304:K304)/('Site Description'!$K$34/10000)</f>
        <v>#VALUE!</v>
      </c>
    </row>
    <row r="305" spans="1:12" x14ac:dyDescent="0.2">
      <c r="A305" s="146" t="s">
        <v>106</v>
      </c>
      <c r="B305" s="247" t="str">
        <f>IFERROR(Density!B305*(0.0145*B$3^3.04)/1000,"")</f>
        <v/>
      </c>
      <c r="C305" s="154" t="str">
        <f>IFERROR(Density!C305*(0.0145*C$3^3.04)/1000,"")</f>
        <v/>
      </c>
      <c r="D305" s="154" t="str">
        <f>IFERROR(Density!D305*(0.0145*D$3^3.04)/1000,"")</f>
        <v/>
      </c>
      <c r="E305" s="154" t="str">
        <f>IFERROR(Density!E305*(0.0145*E$3^3.04)/1000,"")</f>
        <v/>
      </c>
      <c r="F305" s="214" t="str">
        <f>IFERROR(Density!F305*(0.0145*F$3^3.04)/1000,"")</f>
        <v/>
      </c>
      <c r="G305" s="154" t="str">
        <f>IFERROR(Density!G305*(0.0145*G$3^3.04)/1000,"")</f>
        <v/>
      </c>
      <c r="H305" s="154" t="str">
        <f>IFERROR(Density!H305*(0.0145*H$3^3.04)/1000,"")</f>
        <v/>
      </c>
      <c r="I305" s="154" t="str">
        <f>IFERROR(Density!I305*(0.0145*I$3^3.04)/1000,"")</f>
        <v/>
      </c>
      <c r="J305" s="100" t="str">
        <f>IFERROR(Density!J305*(0.0145*J$3^3.04)/1000,"")</f>
        <v/>
      </c>
      <c r="K305" s="114" t="str">
        <f>IFERROR(Density!K305*(0.0145*K$3^3.04)/1000,"")</f>
        <v/>
      </c>
      <c r="L305" s="189" t="e">
        <f>SUM(B305:K305)/('Site Description'!$K$34/10000)</f>
        <v>#VALUE!</v>
      </c>
    </row>
    <row r="306" spans="1:12" x14ac:dyDescent="0.2">
      <c r="A306" s="146" t="s">
        <v>51</v>
      </c>
      <c r="B306" s="247" t="str">
        <f>IFERROR(Density!B306*(0.0278*B$3^2.857)/1000,"")</f>
        <v/>
      </c>
      <c r="C306" s="154" t="str">
        <f>IFERROR(Density!C306*(0.0278*C$3^2.857)/1000,"")</f>
        <v/>
      </c>
      <c r="D306" s="154" t="str">
        <f>IFERROR(Density!D306*(0.0278*D$3^2.857)/1000,"")</f>
        <v/>
      </c>
      <c r="E306" s="154" t="str">
        <f>IFERROR(Density!E306*(0.0278*E$3^2.857)/1000,"")</f>
        <v/>
      </c>
      <c r="F306" s="214" t="str">
        <f>IFERROR(Density!F306*(0.0278*F$3^2.857)/1000,"")</f>
        <v/>
      </c>
      <c r="G306" s="154" t="str">
        <f>IFERROR(Density!G306*(0.0278*G$3^2.857)/1000,"")</f>
        <v/>
      </c>
      <c r="H306" s="154" t="str">
        <f>IFERROR(Density!H306*(0.0278*H$3^2.857)/1000,"")</f>
        <v/>
      </c>
      <c r="I306" s="154" t="str">
        <f>IFERROR(Density!I306*(0.0278*I$3^2.857)/1000,"")</f>
        <v/>
      </c>
      <c r="J306" s="100" t="str">
        <f>IFERROR(Density!J306*(0.0278*J$3^2.857)/1000,"")</f>
        <v/>
      </c>
      <c r="K306" s="114" t="str">
        <f>IFERROR(Density!K306*(0.0278*K$3^2.857)/1000,"")</f>
        <v/>
      </c>
      <c r="L306" s="189" t="e">
        <f>SUM(B306:K306)/('Site Description'!$K$34/10000)</f>
        <v>#VALUE!</v>
      </c>
    </row>
    <row r="307" spans="1:12" x14ac:dyDescent="0.2">
      <c r="A307" s="146" t="s">
        <v>52</v>
      </c>
      <c r="B307" s="247" t="str">
        <f>IFERROR(Density!B307*(0.0229*((0.877*B$3)^3.106))/1000,"")</f>
        <v/>
      </c>
      <c r="C307" s="154" t="str">
        <f>IFERROR(Density!C307*(0.0229*((0.877*C$3)^3.106))/1000,"")</f>
        <v/>
      </c>
      <c r="D307" s="154" t="str">
        <f>IFERROR(Density!D307*(0.0229*((0.877*D$3)^3.106))/1000,"")</f>
        <v/>
      </c>
      <c r="E307" s="154" t="str">
        <f>IFERROR(Density!E307*(0.0229*((0.877*E$3)^3.106))/1000,"")</f>
        <v/>
      </c>
      <c r="F307" s="214" t="str">
        <f>IFERROR(Density!F307*(0.0229*((0.877*F$3)^3.106))/1000,"")</f>
        <v/>
      </c>
      <c r="G307" s="154" t="str">
        <f>IFERROR(Density!G307*(0.0229*((0.877*G$3)^3.106))/1000,"")</f>
        <v/>
      </c>
      <c r="H307" s="154" t="str">
        <f>IFERROR(Density!H307*(0.0229*((0.877*H$3)^3.106))/1000,"")</f>
        <v/>
      </c>
      <c r="I307" s="154" t="str">
        <f>IFERROR(Density!I307*(0.0229*((0.877*I$3)^3.106))/1000,"")</f>
        <v/>
      </c>
      <c r="J307" s="100" t="str">
        <f>IFERROR(Density!J307*(0.0229*((0.877*J$3)^3.106))/1000,"")</f>
        <v/>
      </c>
      <c r="K307" s="114" t="str">
        <f>IFERROR(Density!K307*(0.0229*((0.877*K$3)^3.106))/1000,"")</f>
        <v/>
      </c>
      <c r="L307" s="189" t="e">
        <f>SUM(B307:K307)/('Site Description'!$K$34/10000)</f>
        <v>#VALUE!</v>
      </c>
    </row>
    <row r="308" spans="1:12" ht="16" thickBot="1" x14ac:dyDescent="0.25">
      <c r="A308" s="146" t="s">
        <v>53</v>
      </c>
      <c r="B308" s="257" t="str">
        <f>IFERROR(Density!B308*(0.0145*B$3^3.04)/1000,"")</f>
        <v/>
      </c>
      <c r="C308" s="160" t="str">
        <f>IFERROR(Density!C308*(0.0145*C$3^3.04)/1000,"")</f>
        <v/>
      </c>
      <c r="D308" s="160" t="str">
        <f>IFERROR(Density!D308*(0.0145*D$3^3.04)/1000,"")</f>
        <v/>
      </c>
      <c r="E308" s="115" t="str">
        <f>IFERROR(Density!E308*(0.0145*E$3^3.04)/1000,"")</f>
        <v/>
      </c>
      <c r="F308" s="215" t="str">
        <f>IFERROR(Density!F308*(0.0145*F$3^3.04)/1000,"")</f>
        <v/>
      </c>
      <c r="G308" s="160" t="str">
        <f>IFERROR(Density!G308*(0.0145*G$3^3.04)/1000,"")</f>
        <v/>
      </c>
      <c r="H308" s="160" t="str">
        <f>IFERROR(Density!H308*(0.0145*H$3^3.04)/1000,"")</f>
        <v/>
      </c>
      <c r="I308" s="115" t="str">
        <f>IFERROR(Density!I308*(0.0145*I$3^3.04)/1000,"")</f>
        <v/>
      </c>
      <c r="J308" s="115" t="str">
        <f>IFERROR(Density!J308*(0.0145*J$3^3.04)/1000,"")</f>
        <v/>
      </c>
      <c r="K308" s="116" t="str">
        <f>IFERROR(Density!K308*(0.0145*K$3^3.04)/1000,"")</f>
        <v/>
      </c>
      <c r="L308" s="189" t="e">
        <f>SUM(B308:K308)/('Site Description'!$K$34/10000)</f>
        <v>#VALUE!</v>
      </c>
    </row>
    <row r="309" spans="1:12" ht="16" thickBot="1" x14ac:dyDescent="0.25">
      <c r="A309" s="199" t="s">
        <v>126</v>
      </c>
      <c r="B309" s="200" t="str">
        <f>IFERROR(SUM(B283:B308)/('Site Description'!$K$34/10000),"")</f>
        <v/>
      </c>
      <c r="C309" s="201" t="str">
        <f>IFERROR(SUM(C283:C308)/('Site Description'!$K$34/10000),"")</f>
        <v/>
      </c>
      <c r="D309" s="200" t="str">
        <f>IFERROR(SUM(D283:D308)/('Site Description'!$K$34/10000),"")</f>
        <v/>
      </c>
      <c r="E309" s="200" t="str">
        <f>IFERROR(SUM(E283:E308)/('Site Description'!$K$34/10000),"")</f>
        <v/>
      </c>
      <c r="F309" s="202" t="str">
        <f>IFERROR(SUM(F283:F308)/('Site Description'!$K$34/10000),"")</f>
        <v/>
      </c>
      <c r="G309" s="200" t="str">
        <f>IFERROR(SUM(G283:G308)/('Site Description'!$K$34/10000),"")</f>
        <v/>
      </c>
      <c r="H309" s="200" t="str">
        <f>IFERROR(SUM(H283:H308)/('Site Description'!$K$34/10000),"")</f>
        <v/>
      </c>
      <c r="I309" s="200" t="str">
        <f>IFERROR(SUM(I283:I308)/('Site Description'!$K$34/10000),"")</f>
        <v/>
      </c>
      <c r="J309" s="200" t="str">
        <f>IFERROR(SUM(J283:J308)/('Site Description'!$K$34/10000),"")</f>
        <v/>
      </c>
      <c r="K309" s="203" t="str">
        <f>IFERROR(SUM(K283:K308)/('Site Description'!$K$34/10000),"")</f>
        <v/>
      </c>
      <c r="L309" s="204" t="str">
        <f>IF(SUM(B309:K309)&gt;0,SUM(B309:K309),"")</f>
        <v/>
      </c>
    </row>
  </sheetData>
  <sheetProtection algorithmName="SHA-512" hashValue="nPjd5btxHMLyYlOX+V8vh4osexH0o3QknqOeSviGzGWH20CFm2znZGAXWKq5JcijEuksHyFNdA8F2mSTsMSd7Q==" saltValue="kr0OMsZrrweY+yx3k8ceBg==" spinCount="100000" sheet="1" objects="1" scenarios="1"/>
  <mergeCells count="36">
    <mergeCell ref="A249:K249"/>
    <mergeCell ref="G250:K250"/>
    <mergeCell ref="A280:K280"/>
    <mergeCell ref="G281:K281"/>
    <mergeCell ref="C250:F250"/>
    <mergeCell ref="C281:F281"/>
    <mergeCell ref="A187:K187"/>
    <mergeCell ref="G188:K188"/>
    <mergeCell ref="A218:K218"/>
    <mergeCell ref="G219:K219"/>
    <mergeCell ref="C188:F188"/>
    <mergeCell ref="C219:F219"/>
    <mergeCell ref="A125:K125"/>
    <mergeCell ref="G126:K126"/>
    <mergeCell ref="A156:K156"/>
    <mergeCell ref="G157:K157"/>
    <mergeCell ref="C126:F126"/>
    <mergeCell ref="C157:F157"/>
    <mergeCell ref="A63:K63"/>
    <mergeCell ref="G64:K64"/>
    <mergeCell ref="A94:K94"/>
    <mergeCell ref="G95:K95"/>
    <mergeCell ref="C64:F64"/>
    <mergeCell ref="C95:F95"/>
    <mergeCell ref="A32:K32"/>
    <mergeCell ref="G33:K33"/>
    <mergeCell ref="N32:X32"/>
    <mergeCell ref="T33:X33"/>
    <mergeCell ref="C33:F33"/>
    <mergeCell ref="P33:S33"/>
    <mergeCell ref="A1:K1"/>
    <mergeCell ref="N1:X1"/>
    <mergeCell ref="G2:K2"/>
    <mergeCell ref="T2:X2"/>
    <mergeCell ref="C2:F2"/>
    <mergeCell ref="P2:S2"/>
  </mergeCells>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09"/>
  <sheetViews>
    <sheetView zoomScale="75" zoomScaleNormal="75" workbookViewId="0">
      <selection activeCell="L27" sqref="L27"/>
    </sheetView>
  </sheetViews>
  <sheetFormatPr baseColWidth="10" defaultColWidth="9.1640625" defaultRowHeight="15" x14ac:dyDescent="0.2"/>
  <cols>
    <col min="1" max="1" width="27" style="205" bestFit="1" customWidth="1"/>
    <col min="2" max="10" width="14.33203125" style="212" customWidth="1"/>
    <col min="11" max="11" width="14.6640625" style="212" customWidth="1"/>
    <col min="12" max="12" width="20.5" style="190" bestFit="1" customWidth="1"/>
    <col min="13" max="13" width="14.6640625" style="190" customWidth="1"/>
    <col min="14" max="14" width="27" style="206" bestFit="1" customWidth="1"/>
    <col min="15" max="24" width="14.6640625" style="190" customWidth="1"/>
    <col min="25" max="25" width="20.5" style="190" bestFit="1" customWidth="1"/>
    <col min="26" max="26" width="14.6640625" style="190" customWidth="1"/>
    <col min="27" max="95" width="14.6640625" style="212" customWidth="1"/>
    <col min="96" max="16384" width="9.1640625" style="212"/>
  </cols>
  <sheetData>
    <row r="1" spans="1:26" ht="17" thickBot="1" x14ac:dyDescent="0.25">
      <c r="A1" s="448" t="s">
        <v>56</v>
      </c>
      <c r="B1" s="449"/>
      <c r="C1" s="450"/>
      <c r="D1" s="450"/>
      <c r="E1" s="450"/>
      <c r="F1" s="450"/>
      <c r="G1" s="450"/>
      <c r="H1" s="450"/>
      <c r="I1" s="450"/>
      <c r="J1" s="450"/>
      <c r="K1" s="451"/>
      <c r="L1" s="168"/>
      <c r="M1" s="169"/>
      <c r="N1" s="461" t="s">
        <v>117</v>
      </c>
      <c r="O1" s="462"/>
      <c r="P1" s="462"/>
      <c r="Q1" s="462"/>
      <c r="R1" s="462"/>
      <c r="S1" s="462"/>
      <c r="T1" s="462"/>
      <c r="U1" s="462"/>
      <c r="V1" s="462"/>
      <c r="W1" s="462"/>
      <c r="X1" s="463"/>
      <c r="Y1" s="168"/>
      <c r="Z1" s="169"/>
    </row>
    <row r="2" spans="1:26" x14ac:dyDescent="0.2">
      <c r="A2" s="171"/>
      <c r="B2" s="172" t="s">
        <v>107</v>
      </c>
      <c r="C2" s="464" t="s">
        <v>23</v>
      </c>
      <c r="D2" s="465"/>
      <c r="E2" s="465"/>
      <c r="F2" s="466"/>
      <c r="G2" s="458" t="s">
        <v>24</v>
      </c>
      <c r="H2" s="459"/>
      <c r="I2" s="459"/>
      <c r="J2" s="459"/>
      <c r="K2" s="460"/>
      <c r="L2" s="173" t="s">
        <v>66</v>
      </c>
      <c r="M2" s="174"/>
      <c r="N2" s="171"/>
      <c r="O2" s="172" t="s">
        <v>107</v>
      </c>
      <c r="P2" s="464" t="s">
        <v>23</v>
      </c>
      <c r="Q2" s="465"/>
      <c r="R2" s="465"/>
      <c r="S2" s="466"/>
      <c r="T2" s="458" t="s">
        <v>24</v>
      </c>
      <c r="U2" s="459"/>
      <c r="V2" s="459"/>
      <c r="W2" s="459"/>
      <c r="X2" s="460"/>
      <c r="Y2" s="173" t="s">
        <v>66</v>
      </c>
      <c r="Z2" s="174"/>
    </row>
    <row r="3" spans="1:26" ht="17" x14ac:dyDescent="0.2">
      <c r="A3" s="177" t="s">
        <v>54</v>
      </c>
      <c r="B3" s="172" t="s">
        <v>108</v>
      </c>
      <c r="C3" s="172" t="s">
        <v>38</v>
      </c>
      <c r="D3" s="172" t="s">
        <v>39</v>
      </c>
      <c r="E3" s="172" t="s">
        <v>40</v>
      </c>
      <c r="F3" s="172" t="s">
        <v>41</v>
      </c>
      <c r="G3" s="172" t="s">
        <v>38</v>
      </c>
      <c r="H3" s="172" t="s">
        <v>39</v>
      </c>
      <c r="I3" s="172" t="s">
        <v>40</v>
      </c>
      <c r="J3" s="172" t="s">
        <v>41</v>
      </c>
      <c r="K3" s="178" t="s">
        <v>65</v>
      </c>
      <c r="L3" s="179" t="s">
        <v>129</v>
      </c>
      <c r="M3" s="174"/>
      <c r="N3" s="177" t="s">
        <v>54</v>
      </c>
      <c r="O3" s="172" t="s">
        <v>108</v>
      </c>
      <c r="P3" s="172" t="s">
        <v>38</v>
      </c>
      <c r="Q3" s="172" t="s">
        <v>39</v>
      </c>
      <c r="R3" s="172" t="s">
        <v>40</v>
      </c>
      <c r="S3" s="172" t="s">
        <v>41</v>
      </c>
      <c r="T3" s="172" t="s">
        <v>38</v>
      </c>
      <c r="U3" s="172" t="s">
        <v>39</v>
      </c>
      <c r="V3" s="172" t="s">
        <v>40</v>
      </c>
      <c r="W3" s="172" t="s">
        <v>41</v>
      </c>
      <c r="X3" s="178" t="s">
        <v>65</v>
      </c>
      <c r="Y3" s="179" t="s">
        <v>129</v>
      </c>
      <c r="Z3" s="174"/>
    </row>
    <row r="4" spans="1:26" x14ac:dyDescent="0.2">
      <c r="A4" s="184" t="s">
        <v>42</v>
      </c>
      <c r="B4" s="243"/>
      <c r="C4" s="244">
        <f>IFERROR(Density!C4*Equations!D5,"")</f>
        <v>0</v>
      </c>
      <c r="D4" s="244">
        <f>IFERROR(Density!D4*Equations!E5,"")</f>
        <v>0</v>
      </c>
      <c r="E4" s="244">
        <f>IFERROR(Density!E4*Equations!F5,"")</f>
        <v>0</v>
      </c>
      <c r="F4" s="245">
        <f>IFERROR(Density!F4*Equations!G5,"")</f>
        <v>0</v>
      </c>
      <c r="G4" s="244">
        <f>IFERROR(Density!G4*Equations!H5,"")</f>
        <v>0</v>
      </c>
      <c r="H4" s="244">
        <f>IFERROR(Density!H4*Equations!I5,"")</f>
        <v>0</v>
      </c>
      <c r="I4" s="244">
        <f>IFERROR(Density!I4*Equations!J5,"")</f>
        <v>0</v>
      </c>
      <c r="J4" s="244">
        <f>IFERROR(Density!J4*Equations!K5,"")</f>
        <v>0</v>
      </c>
      <c r="K4" s="246">
        <f>IFERROR(Density!K4*Equations!L5,"")</f>
        <v>0</v>
      </c>
      <c r="L4" s="189">
        <f>SUM(B4:K4)/('Site Description'!$B$34)</f>
        <v>0</v>
      </c>
      <c r="N4" s="184" t="s">
        <v>42</v>
      </c>
      <c r="O4" s="281"/>
      <c r="P4" s="186">
        <f t="shared" ref="P4:X4" si="0">IFERROR(AVERAGE(C4,C35,C66,C97,C128,C159,C190,C221,C252,C283),0)</f>
        <v>0</v>
      </c>
      <c r="Q4" s="186">
        <f t="shared" si="0"/>
        <v>0</v>
      </c>
      <c r="R4" s="186">
        <f t="shared" si="0"/>
        <v>0</v>
      </c>
      <c r="S4" s="187">
        <f t="shared" si="0"/>
        <v>0</v>
      </c>
      <c r="T4" s="186">
        <f t="shared" si="0"/>
        <v>0</v>
      </c>
      <c r="U4" s="186">
        <f t="shared" si="0"/>
        <v>0</v>
      </c>
      <c r="V4" s="186">
        <f t="shared" si="0"/>
        <v>0</v>
      </c>
      <c r="W4" s="186">
        <f t="shared" si="0"/>
        <v>0</v>
      </c>
      <c r="X4" s="188">
        <f t="shared" si="0"/>
        <v>0</v>
      </c>
      <c r="Y4" s="189">
        <f>SUM(O4:X4)/(AVERAGE('Site Description'!$B$34:$K$34))</f>
        <v>0</v>
      </c>
    </row>
    <row r="5" spans="1:26" x14ac:dyDescent="0.2">
      <c r="A5" s="184" t="s">
        <v>105</v>
      </c>
      <c r="B5" s="247"/>
      <c r="C5" s="244">
        <f>IFERROR(Density!C5*Equations!D6,"")</f>
        <v>0</v>
      </c>
      <c r="D5" s="244">
        <f>IFERROR(Density!D5*Equations!E6,"")</f>
        <v>0</v>
      </c>
      <c r="E5" s="244">
        <f>IFERROR(Density!E5*Equations!F6,"")</f>
        <v>0</v>
      </c>
      <c r="F5" s="248">
        <f>IFERROR(Density!F5*Equations!G6,"")</f>
        <v>0</v>
      </c>
      <c r="G5" s="244">
        <f>IFERROR(Density!G5*Equations!H6,"")</f>
        <v>0</v>
      </c>
      <c r="H5" s="244">
        <f>IFERROR(Density!H5*Equations!I6,"")</f>
        <v>0</v>
      </c>
      <c r="I5" s="244">
        <f>IFERROR(Density!I5*Equations!J6,"")</f>
        <v>0</v>
      </c>
      <c r="J5" s="249">
        <f>IFERROR(Density!J5*Equations!K6,"")</f>
        <v>0</v>
      </c>
      <c r="K5" s="250">
        <f>IFERROR(Density!K5*Equations!L6,"")</f>
        <v>0</v>
      </c>
      <c r="L5" s="189">
        <f>SUM(B5:K5)/('Site Description'!$B$34)</f>
        <v>0</v>
      </c>
      <c r="N5" s="184" t="s">
        <v>105</v>
      </c>
      <c r="O5" s="282"/>
      <c r="P5" s="186">
        <f t="shared" ref="P5:P29" si="1">IFERROR(AVERAGE(C5,C36,C67,C98,C129,C160,C191,C222,C253,C284),0)</f>
        <v>0</v>
      </c>
      <c r="Q5" s="186">
        <f t="shared" ref="Q5:Q29" si="2">IFERROR(AVERAGE(D5,D36,D67,D98,D129,D160,D191,D222,D253,D284),0)</f>
        <v>0</v>
      </c>
      <c r="R5" s="186">
        <f t="shared" ref="R5:R29" si="3">IFERROR(AVERAGE(E5,E36,E67,E98,E129,E160,E191,E222,E253,E284),0)</f>
        <v>0</v>
      </c>
      <c r="S5" s="283">
        <f t="shared" ref="S5:S29" si="4">IFERROR(AVERAGE(F5,F36,F67,F98,F129,F160,F191,F222,F253,F284),0)</f>
        <v>0</v>
      </c>
      <c r="T5" s="186">
        <f t="shared" ref="T5:T29" si="5">IFERROR(AVERAGE(G5,G36,G67,G98,G129,G160,G191,G222,G253,G284),0)</f>
        <v>0</v>
      </c>
      <c r="U5" s="186">
        <f t="shared" ref="U5:U29" si="6">IFERROR(AVERAGE(H5,H36,H67,H98,H129,H160,H191,H222,H253,H284),0)</f>
        <v>0</v>
      </c>
      <c r="V5" s="186">
        <f t="shared" ref="V5:V29" si="7">IFERROR(AVERAGE(I5,I36,I67,I98,I129,I160,I191,I222,I253,I284),0)</f>
        <v>0</v>
      </c>
      <c r="W5" s="284">
        <f t="shared" ref="W5:W29" si="8">IFERROR(AVERAGE(J5,J36,J67,J98,J129,J160,J191,J222,J253,J284),0)</f>
        <v>0</v>
      </c>
      <c r="X5" s="285">
        <f t="shared" ref="X5:X29" si="9">IFERROR(AVERAGE(K5,K36,K67,K98,K129,K160,K191,K222,K253,K284),0)</f>
        <v>0</v>
      </c>
      <c r="Y5" s="189">
        <f>SUM(O5:X5)/(AVERAGE('Site Description'!$B$34:$K$34))</f>
        <v>0</v>
      </c>
    </row>
    <row r="6" spans="1:26" x14ac:dyDescent="0.2">
      <c r="A6" s="184" t="s">
        <v>43</v>
      </c>
      <c r="B6" s="247"/>
      <c r="C6" s="244">
        <f>IFERROR(Density!C6*Equations!D7,"")</f>
        <v>0</v>
      </c>
      <c r="D6" s="244">
        <f>IFERROR(Density!D6*Equations!E7,"")</f>
        <v>0</v>
      </c>
      <c r="E6" s="244">
        <f>IFERROR(Density!E6*Equations!F7,"")</f>
        <v>0</v>
      </c>
      <c r="F6" s="245">
        <f>IFERROR(Density!F6*Equations!G7,"")</f>
        <v>0</v>
      </c>
      <c r="G6" s="244">
        <f>IFERROR(Density!G6*Equations!H7,"")</f>
        <v>0</v>
      </c>
      <c r="H6" s="244">
        <f>IFERROR(Density!H6*Equations!I7,"")</f>
        <v>0</v>
      </c>
      <c r="I6" s="244">
        <f>IFERROR(Density!I6*Equations!J7,"")</f>
        <v>0</v>
      </c>
      <c r="J6" s="244">
        <f>IFERROR(Density!J6*Equations!K7,"")</f>
        <v>0</v>
      </c>
      <c r="K6" s="246">
        <f>IFERROR(Density!K6*Equations!L7,"")</f>
        <v>0</v>
      </c>
      <c r="L6" s="189">
        <f>SUM(B6:K6)/('Site Description'!$B$34)</f>
        <v>0</v>
      </c>
      <c r="N6" s="184" t="s">
        <v>43</v>
      </c>
      <c r="O6" s="282"/>
      <c r="P6" s="186">
        <f t="shared" si="1"/>
        <v>0</v>
      </c>
      <c r="Q6" s="186">
        <f t="shared" si="2"/>
        <v>0</v>
      </c>
      <c r="R6" s="186">
        <f t="shared" si="3"/>
        <v>0</v>
      </c>
      <c r="S6" s="187">
        <f t="shared" si="4"/>
        <v>0</v>
      </c>
      <c r="T6" s="186">
        <f t="shared" si="5"/>
        <v>0</v>
      </c>
      <c r="U6" s="186">
        <f t="shared" si="6"/>
        <v>0</v>
      </c>
      <c r="V6" s="186">
        <f t="shared" si="7"/>
        <v>0</v>
      </c>
      <c r="W6" s="186">
        <f t="shared" si="8"/>
        <v>0</v>
      </c>
      <c r="X6" s="188">
        <f t="shared" si="9"/>
        <v>0</v>
      </c>
      <c r="Y6" s="189">
        <f>SUM(O6:X6)/(AVERAGE('Site Description'!$B$34:$K$34))</f>
        <v>0</v>
      </c>
    </row>
    <row r="7" spans="1:26" x14ac:dyDescent="0.2">
      <c r="A7" s="194" t="s">
        <v>104</v>
      </c>
      <c r="B7" s="247"/>
      <c r="C7" s="244">
        <f>IFERROR(Density!C7*Equations!D8,"")</f>
        <v>0</v>
      </c>
      <c r="D7" s="244">
        <f>IFERROR(Density!D7*Equations!E8,"")</f>
        <v>0</v>
      </c>
      <c r="E7" s="244">
        <f>IFERROR(Density!E7*Equations!F8,"")</f>
        <v>0</v>
      </c>
      <c r="F7" s="244">
        <f>IFERROR(Density!F7*Equations!G8,"")</f>
        <v>0</v>
      </c>
      <c r="G7" s="251">
        <f>IFERROR(Density!G7*Equations!H8,"")</f>
        <v>0</v>
      </c>
      <c r="H7" s="244">
        <f>IFERROR(Density!H7*Equations!I8,"")</f>
        <v>0</v>
      </c>
      <c r="I7" s="244">
        <f>IFERROR(Density!I7*Equations!J8,"")</f>
        <v>0</v>
      </c>
      <c r="J7" s="244">
        <f>IFERROR(Density!J7*Equations!K8,"")</f>
        <v>0</v>
      </c>
      <c r="K7" s="246">
        <f>IFERROR(Density!K7*Equations!L8,"")</f>
        <v>0</v>
      </c>
      <c r="L7" s="189">
        <f>SUM(B7:K7)/('Site Description'!$B$34)</f>
        <v>0</v>
      </c>
      <c r="N7" s="194" t="s">
        <v>104</v>
      </c>
      <c r="O7" s="282"/>
      <c r="P7" s="186">
        <f t="shared" si="1"/>
        <v>0</v>
      </c>
      <c r="Q7" s="186">
        <f t="shared" si="2"/>
        <v>0</v>
      </c>
      <c r="R7" s="186">
        <f t="shared" si="3"/>
        <v>0</v>
      </c>
      <c r="S7" s="186">
        <f t="shared" si="4"/>
        <v>0</v>
      </c>
      <c r="T7" s="185">
        <f t="shared" si="5"/>
        <v>0</v>
      </c>
      <c r="U7" s="186">
        <f t="shared" si="6"/>
        <v>0</v>
      </c>
      <c r="V7" s="186">
        <f t="shared" si="7"/>
        <v>0</v>
      </c>
      <c r="W7" s="186">
        <f t="shared" si="8"/>
        <v>0</v>
      </c>
      <c r="X7" s="188">
        <f t="shared" si="9"/>
        <v>0</v>
      </c>
      <c r="Y7" s="189">
        <f>SUM(O7:X7)/(AVERAGE('Site Description'!$B$34:$K$34))</f>
        <v>0</v>
      </c>
    </row>
    <row r="8" spans="1:26" x14ac:dyDescent="0.2">
      <c r="A8" s="195"/>
      <c r="B8" s="252"/>
      <c r="C8" s="253"/>
      <c r="D8" s="253"/>
      <c r="E8" s="253"/>
      <c r="F8" s="254"/>
      <c r="G8" s="253"/>
      <c r="H8" s="253"/>
      <c r="I8" s="253"/>
      <c r="J8" s="253"/>
      <c r="K8" s="255"/>
      <c r="L8" s="189"/>
      <c r="N8" s="195"/>
      <c r="O8" s="286"/>
      <c r="P8" s="192"/>
      <c r="Q8" s="192"/>
      <c r="R8" s="192"/>
      <c r="S8" s="191"/>
      <c r="T8" s="192"/>
      <c r="U8" s="192"/>
      <c r="V8" s="192"/>
      <c r="W8" s="192"/>
      <c r="X8" s="193"/>
      <c r="Y8" s="189"/>
    </row>
    <row r="9" spans="1:26" x14ac:dyDescent="0.2">
      <c r="A9" s="195" t="s">
        <v>100</v>
      </c>
      <c r="B9" s="247"/>
      <c r="C9" s="244">
        <f>IFERROR(Density!C9*Equations!D10,"")</f>
        <v>0</v>
      </c>
      <c r="D9" s="244">
        <f>IFERROR(Density!D9*Equations!E10,"")</f>
        <v>0</v>
      </c>
      <c r="E9" s="244">
        <f>IFERROR(Density!E9*Equations!F10,"")</f>
        <v>0</v>
      </c>
      <c r="F9" s="248">
        <f>IFERROR(Density!F9*Equations!G10,"")</f>
        <v>0</v>
      </c>
      <c r="G9" s="154">
        <f>IFERROR(Density!G9*Equations!H10,"")</f>
        <v>0</v>
      </c>
      <c r="H9" s="154">
        <f>IFERROR(Density!H9*Equations!I10,"")</f>
        <v>0</v>
      </c>
      <c r="I9" s="154">
        <f>IFERROR(Density!I9*Equations!J10,"")</f>
        <v>0</v>
      </c>
      <c r="J9" s="100">
        <f>IFERROR(Density!J9*Equations!K10,"")</f>
        <v>0</v>
      </c>
      <c r="K9" s="114">
        <f>IFERROR(Density!K9*Equations!L10,"")</f>
        <v>0</v>
      </c>
      <c r="L9" s="189">
        <f>SUM(B9:K9)/('Site Description'!$B$34)</f>
        <v>0</v>
      </c>
      <c r="N9" s="195" t="s">
        <v>100</v>
      </c>
      <c r="O9" s="282"/>
      <c r="P9" s="186">
        <f t="shared" si="1"/>
        <v>0</v>
      </c>
      <c r="Q9" s="186">
        <f t="shared" si="2"/>
        <v>0</v>
      </c>
      <c r="R9" s="186">
        <f t="shared" si="3"/>
        <v>0</v>
      </c>
      <c r="S9" s="283">
        <f t="shared" si="4"/>
        <v>0</v>
      </c>
      <c r="T9" s="287">
        <f t="shared" si="5"/>
        <v>0</v>
      </c>
      <c r="U9" s="287">
        <f t="shared" si="6"/>
        <v>0</v>
      </c>
      <c r="V9" s="287">
        <f t="shared" si="7"/>
        <v>0</v>
      </c>
      <c r="W9" s="288">
        <f t="shared" si="8"/>
        <v>0</v>
      </c>
      <c r="X9" s="289">
        <f t="shared" si="9"/>
        <v>0</v>
      </c>
      <c r="Y9" s="189">
        <f>SUM(O9:X9)/(AVERAGE('Site Description'!$B$34:$K$34))</f>
        <v>0</v>
      </c>
    </row>
    <row r="10" spans="1:26" x14ac:dyDescent="0.2">
      <c r="A10" s="146" t="s">
        <v>44</v>
      </c>
      <c r="B10" s="247"/>
      <c r="C10" s="244">
        <f>IFERROR(Density!C10*Equations!D11,"")</f>
        <v>0</v>
      </c>
      <c r="D10" s="244">
        <f>IFERROR(Density!D10*Equations!E11,"")</f>
        <v>0</v>
      </c>
      <c r="E10" s="244">
        <f>IFERROR(Density!E10*Equations!F11,"")</f>
        <v>0</v>
      </c>
      <c r="F10" s="248">
        <f>IFERROR(Density!F10*Equations!G11,"")</f>
        <v>0</v>
      </c>
      <c r="G10" s="154">
        <f>IFERROR(Density!G10*Equations!H11,"")</f>
        <v>0</v>
      </c>
      <c r="H10" s="154">
        <f>IFERROR(Density!H10*Equations!I11,"")</f>
        <v>0</v>
      </c>
      <c r="I10" s="154">
        <f>IFERROR(Density!I10*Equations!J11,"")</f>
        <v>0</v>
      </c>
      <c r="J10" s="100">
        <f>IFERROR(Density!J10*Equations!K11,"")</f>
        <v>0</v>
      </c>
      <c r="K10" s="114">
        <f>IFERROR(Density!K10*Equations!L11,"")</f>
        <v>0</v>
      </c>
      <c r="L10" s="189">
        <f>SUM(B10:K10)/('Site Description'!$B$34)</f>
        <v>0</v>
      </c>
      <c r="N10" s="146" t="s">
        <v>44</v>
      </c>
      <c r="O10" s="282"/>
      <c r="P10" s="186">
        <f t="shared" si="1"/>
        <v>0</v>
      </c>
      <c r="Q10" s="186">
        <f t="shared" si="2"/>
        <v>0</v>
      </c>
      <c r="R10" s="186">
        <f t="shared" si="3"/>
        <v>0</v>
      </c>
      <c r="S10" s="283">
        <f t="shared" si="4"/>
        <v>0</v>
      </c>
      <c r="T10" s="287">
        <f t="shared" si="5"/>
        <v>0</v>
      </c>
      <c r="U10" s="287">
        <f t="shared" si="6"/>
        <v>0</v>
      </c>
      <c r="V10" s="287">
        <f t="shared" si="7"/>
        <v>0</v>
      </c>
      <c r="W10" s="288">
        <f t="shared" si="8"/>
        <v>0</v>
      </c>
      <c r="X10" s="289">
        <f t="shared" si="9"/>
        <v>0</v>
      </c>
      <c r="Y10" s="189">
        <f>SUM(O10:X10)/(AVERAGE('Site Description'!$B$34:$K$34))</f>
        <v>0</v>
      </c>
    </row>
    <row r="11" spans="1:26" x14ac:dyDescent="0.2">
      <c r="A11" s="146" t="s">
        <v>28</v>
      </c>
      <c r="B11" s="247"/>
      <c r="C11" s="244">
        <f>IFERROR(Density!C11*Equations!D12,"")</f>
        <v>0</v>
      </c>
      <c r="D11" s="244">
        <f>IFERROR(Density!D11*Equations!E12,"")</f>
        <v>0</v>
      </c>
      <c r="E11" s="244">
        <f>IFERROR(Density!E11*Equations!F12,"")</f>
        <v>0</v>
      </c>
      <c r="F11" s="248">
        <f>IFERROR(Density!F11*Equations!G12,"")</f>
        <v>0</v>
      </c>
      <c r="G11" s="154">
        <f>IFERROR(Density!G11*Equations!H12,"")</f>
        <v>0</v>
      </c>
      <c r="H11" s="154">
        <f>IFERROR(Density!H11*Equations!I12,"")</f>
        <v>0</v>
      </c>
      <c r="I11" s="154">
        <f>IFERROR(Density!I11*Equations!J12,"")</f>
        <v>0</v>
      </c>
      <c r="J11" s="100">
        <f>IFERROR(Density!J11*Equations!K12,"")</f>
        <v>0</v>
      </c>
      <c r="K11" s="114">
        <f>IFERROR(Density!K11*Equations!L12,"")</f>
        <v>0</v>
      </c>
      <c r="L11" s="189">
        <f>SUM(B11:K11)/('Site Description'!$B$34)</f>
        <v>0</v>
      </c>
      <c r="N11" s="146" t="s">
        <v>28</v>
      </c>
      <c r="O11" s="282"/>
      <c r="P11" s="186">
        <f t="shared" si="1"/>
        <v>0</v>
      </c>
      <c r="Q11" s="186">
        <f t="shared" si="2"/>
        <v>0</v>
      </c>
      <c r="R11" s="186">
        <f t="shared" si="3"/>
        <v>0</v>
      </c>
      <c r="S11" s="283">
        <f t="shared" si="4"/>
        <v>0</v>
      </c>
      <c r="T11" s="287">
        <f t="shared" si="5"/>
        <v>0.46240865129030623</v>
      </c>
      <c r="U11" s="287">
        <f t="shared" si="6"/>
        <v>0</v>
      </c>
      <c r="V11" s="287">
        <f t="shared" si="7"/>
        <v>0</v>
      </c>
      <c r="W11" s="288">
        <f t="shared" si="8"/>
        <v>0</v>
      </c>
      <c r="X11" s="289">
        <f t="shared" si="9"/>
        <v>0</v>
      </c>
      <c r="Y11" s="189">
        <f>SUM(O11:X11)/(AVERAGE('Site Description'!$B$34:$K$34))</f>
        <v>3.8534054274192184E-3</v>
      </c>
    </row>
    <row r="12" spans="1:26" x14ac:dyDescent="0.2">
      <c r="A12" s="146" t="s">
        <v>29</v>
      </c>
      <c r="B12" s="247"/>
      <c r="C12" s="244">
        <f>IFERROR(Density!C12*Equations!D13,"")</f>
        <v>0</v>
      </c>
      <c r="D12" s="244">
        <f>IFERROR(Density!D12*Equations!E13,"")</f>
        <v>0</v>
      </c>
      <c r="E12" s="244">
        <f>IFERROR(Density!E12*Equations!F13,"")</f>
        <v>0</v>
      </c>
      <c r="F12" s="245">
        <f>IFERROR(Density!F12*Equations!G13,"")</f>
        <v>0</v>
      </c>
      <c r="G12" s="154">
        <f>IFERROR(Density!G12*Equations!H13,"")</f>
        <v>0</v>
      </c>
      <c r="H12" s="154">
        <f>IFERROR(Density!H12*Equations!I13,"")</f>
        <v>0</v>
      </c>
      <c r="I12" s="154">
        <f>IFERROR(Density!I12*Equations!J13,"")</f>
        <v>0</v>
      </c>
      <c r="J12" s="154">
        <f>IFERROR(Density!J12*Equations!K13,"")</f>
        <v>0</v>
      </c>
      <c r="K12" s="155">
        <f>IFERROR(Density!K12*Equations!L13,"")</f>
        <v>0</v>
      </c>
      <c r="L12" s="189">
        <f>SUM(B12:K12)/('Site Description'!$B$34)</f>
        <v>0</v>
      </c>
      <c r="N12" s="146" t="s">
        <v>29</v>
      </c>
      <c r="O12" s="282"/>
      <c r="P12" s="186">
        <f t="shared" si="1"/>
        <v>0</v>
      </c>
      <c r="Q12" s="186">
        <f t="shared" si="2"/>
        <v>0</v>
      </c>
      <c r="R12" s="186">
        <f t="shared" si="3"/>
        <v>0</v>
      </c>
      <c r="S12" s="187">
        <f t="shared" si="4"/>
        <v>0</v>
      </c>
      <c r="T12" s="287">
        <f t="shared" si="5"/>
        <v>0</v>
      </c>
      <c r="U12" s="287">
        <f t="shared" si="6"/>
        <v>0</v>
      </c>
      <c r="V12" s="287">
        <f t="shared" si="7"/>
        <v>0</v>
      </c>
      <c r="W12" s="287">
        <f t="shared" si="8"/>
        <v>0</v>
      </c>
      <c r="X12" s="290">
        <f t="shared" si="9"/>
        <v>0</v>
      </c>
      <c r="Y12" s="189">
        <f>SUM(O12:X12)/(AVERAGE('Site Description'!$B$34:$K$34))</f>
        <v>0</v>
      </c>
    </row>
    <row r="13" spans="1:26" x14ac:dyDescent="0.2">
      <c r="A13" s="146" t="s">
        <v>26</v>
      </c>
      <c r="B13" s="247"/>
      <c r="C13" s="244">
        <f>IFERROR(Density!C13*Equations!D14,"")</f>
        <v>0</v>
      </c>
      <c r="D13" s="244">
        <f>IFERROR(Density!D13*Equations!E14,"")</f>
        <v>0</v>
      </c>
      <c r="E13" s="244">
        <f>IFERROR(Density!E13*Equations!F14,"")</f>
        <v>0</v>
      </c>
      <c r="F13" s="248">
        <f>IFERROR(Density!F13*Equations!G14,"")</f>
        <v>0</v>
      </c>
      <c r="G13" s="154">
        <f>IFERROR(Density!G13*Equations!H14,"")</f>
        <v>0</v>
      </c>
      <c r="H13" s="154">
        <f>IFERROR(Density!H13*Equations!I14,"")</f>
        <v>0</v>
      </c>
      <c r="I13" s="154">
        <f>IFERROR(Density!I13*Equations!J14,"")</f>
        <v>0</v>
      </c>
      <c r="J13" s="100">
        <f>IFERROR(Density!J13*Equations!K14,"")</f>
        <v>0</v>
      </c>
      <c r="K13" s="114">
        <f>IFERROR(Density!K13*Equations!L14,"")</f>
        <v>0</v>
      </c>
      <c r="L13" s="189">
        <f>SUM(B13:K13)/('Site Description'!$B$34)</f>
        <v>0</v>
      </c>
      <c r="N13" s="146" t="s">
        <v>26</v>
      </c>
      <c r="O13" s="282"/>
      <c r="P13" s="186">
        <f t="shared" si="1"/>
        <v>0</v>
      </c>
      <c r="Q13" s="186">
        <f t="shared" si="2"/>
        <v>0</v>
      </c>
      <c r="R13" s="186">
        <f t="shared" si="3"/>
        <v>0</v>
      </c>
      <c r="S13" s="283">
        <f t="shared" si="4"/>
        <v>0</v>
      </c>
      <c r="T13" s="287">
        <f t="shared" si="5"/>
        <v>0</v>
      </c>
      <c r="U13" s="287">
        <f t="shared" si="6"/>
        <v>0</v>
      </c>
      <c r="V13" s="287">
        <f t="shared" si="7"/>
        <v>0</v>
      </c>
      <c r="W13" s="288">
        <f t="shared" si="8"/>
        <v>0</v>
      </c>
      <c r="X13" s="289">
        <f t="shared" si="9"/>
        <v>0</v>
      </c>
      <c r="Y13" s="189">
        <f>SUM(O13:X13)/(AVERAGE('Site Description'!$B$34:$K$34))</f>
        <v>0</v>
      </c>
    </row>
    <row r="14" spans="1:26" x14ac:dyDescent="0.2">
      <c r="A14" s="198"/>
      <c r="B14" s="252"/>
      <c r="C14" s="253"/>
      <c r="D14" s="253"/>
      <c r="E14" s="253"/>
      <c r="F14" s="254"/>
      <c r="G14" s="61"/>
      <c r="H14" s="61"/>
      <c r="I14" s="61"/>
      <c r="J14" s="61"/>
      <c r="K14" s="256"/>
      <c r="L14" s="189"/>
      <c r="N14" s="198"/>
      <c r="O14" s="286"/>
      <c r="P14" s="192"/>
      <c r="Q14" s="192"/>
      <c r="R14" s="192"/>
      <c r="S14" s="191"/>
      <c r="T14" s="291"/>
      <c r="U14" s="291"/>
      <c r="V14" s="291"/>
      <c r="W14" s="291"/>
      <c r="X14" s="292"/>
      <c r="Y14" s="189"/>
    </row>
    <row r="15" spans="1:26" x14ac:dyDescent="0.2">
      <c r="A15" s="146" t="s">
        <v>45</v>
      </c>
      <c r="B15" s="247"/>
      <c r="C15" s="154">
        <f>IFERROR(Density!C15*Equations!D16,"")</f>
        <v>0</v>
      </c>
      <c r="D15" s="154">
        <f>IFERROR(Density!D15*Equations!E16,"")</f>
        <v>0</v>
      </c>
      <c r="E15" s="154">
        <f>IFERROR(Density!E15*Equations!F16,"")</f>
        <v>0</v>
      </c>
      <c r="F15" s="216">
        <f>IFERROR(Density!F15*Equations!G16,"")</f>
        <v>0</v>
      </c>
      <c r="G15" s="154">
        <f>IFERROR(Density!G15*Equations!H16,"")</f>
        <v>0</v>
      </c>
      <c r="H15" s="154">
        <f>IFERROR(Density!H15*Equations!I16,"")</f>
        <v>0</v>
      </c>
      <c r="I15" s="154">
        <f>IFERROR(Density!I15*Equations!J16,"")</f>
        <v>0</v>
      </c>
      <c r="J15" s="154">
        <f>IFERROR(Density!J15*Equations!K16,"")</f>
        <v>0</v>
      </c>
      <c r="K15" s="114">
        <f>IFERROR(Density!K15*Equations!L16,"")</f>
        <v>0</v>
      </c>
      <c r="L15" s="189">
        <f>SUM(B15:K15)/('Site Description'!$B$34)</f>
        <v>0</v>
      </c>
      <c r="N15" s="146" t="s">
        <v>45</v>
      </c>
      <c r="O15" s="282"/>
      <c r="P15" s="287">
        <f t="shared" si="1"/>
        <v>0</v>
      </c>
      <c r="Q15" s="287">
        <f t="shared" si="2"/>
        <v>0</v>
      </c>
      <c r="R15" s="287">
        <f t="shared" si="3"/>
        <v>0</v>
      </c>
      <c r="S15" s="71">
        <f t="shared" si="4"/>
        <v>0</v>
      </c>
      <c r="T15" s="287">
        <f t="shared" si="5"/>
        <v>0</v>
      </c>
      <c r="U15" s="287">
        <f t="shared" si="6"/>
        <v>0</v>
      </c>
      <c r="V15" s="287">
        <f t="shared" si="7"/>
        <v>0</v>
      </c>
      <c r="W15" s="287">
        <f t="shared" si="8"/>
        <v>0</v>
      </c>
      <c r="X15" s="289">
        <f t="shared" si="9"/>
        <v>0</v>
      </c>
      <c r="Y15" s="189">
        <f>SUM(O15:X15)/(AVERAGE('Site Description'!$B$34:$K$34))</f>
        <v>0</v>
      </c>
    </row>
    <row r="16" spans="1:26" x14ac:dyDescent="0.2">
      <c r="A16" s="146" t="s">
        <v>46</v>
      </c>
      <c r="B16" s="247"/>
      <c r="C16" s="154">
        <f>IFERROR(Density!C16*Equations!D17,"")</f>
        <v>0</v>
      </c>
      <c r="D16" s="154">
        <f>IFERROR(Density!D16*Equations!E17,"")</f>
        <v>0</v>
      </c>
      <c r="E16" s="154">
        <f>IFERROR(Density!E16*Equations!F17,"")</f>
        <v>0</v>
      </c>
      <c r="F16" s="216">
        <f>IFERROR(Density!F16*Equations!G17,"")</f>
        <v>0</v>
      </c>
      <c r="G16" s="154">
        <f>IFERROR(Density!G16*Equations!H17,"")</f>
        <v>0</v>
      </c>
      <c r="H16" s="154">
        <f>IFERROR(Density!H16*Equations!I17,"")</f>
        <v>0</v>
      </c>
      <c r="I16" s="154">
        <f>IFERROR(Density!I16*Equations!J17,"")</f>
        <v>0</v>
      </c>
      <c r="J16" s="154">
        <f>IFERROR(Density!J16*Equations!K17,"")</f>
        <v>0</v>
      </c>
      <c r="K16" s="155">
        <f>IFERROR(Density!K16*Equations!L17,"")</f>
        <v>0</v>
      </c>
      <c r="L16" s="189">
        <f>SUM(B16:K16)/('Site Description'!$B$34)</f>
        <v>0</v>
      </c>
      <c r="N16" s="146" t="s">
        <v>46</v>
      </c>
      <c r="O16" s="282"/>
      <c r="P16" s="287">
        <f t="shared" si="1"/>
        <v>0</v>
      </c>
      <c r="Q16" s="287">
        <f t="shared" si="2"/>
        <v>0</v>
      </c>
      <c r="R16" s="287">
        <f t="shared" si="3"/>
        <v>0</v>
      </c>
      <c r="S16" s="71">
        <f t="shared" si="4"/>
        <v>0</v>
      </c>
      <c r="T16" s="287">
        <f t="shared" si="5"/>
        <v>0</v>
      </c>
      <c r="U16" s="287">
        <f t="shared" si="6"/>
        <v>0</v>
      </c>
      <c r="V16" s="287">
        <f t="shared" si="7"/>
        <v>0</v>
      </c>
      <c r="W16" s="287">
        <f t="shared" si="8"/>
        <v>0</v>
      </c>
      <c r="X16" s="290">
        <f t="shared" si="9"/>
        <v>0</v>
      </c>
      <c r="Y16" s="189">
        <f>SUM(O16:X16)/(AVERAGE('Site Description'!$B$34:$K$34))</f>
        <v>0</v>
      </c>
    </row>
    <row r="17" spans="1:26" x14ac:dyDescent="0.2">
      <c r="A17" s="146" t="s">
        <v>47</v>
      </c>
      <c r="B17" s="247"/>
      <c r="C17" s="154">
        <f>IFERROR(Density!C17*Equations!D18,"")</f>
        <v>0</v>
      </c>
      <c r="D17" s="154">
        <f>IFERROR(Density!D17*Equations!E18,"")</f>
        <v>0</v>
      </c>
      <c r="E17" s="154">
        <f>IFERROR(Density!E17*Equations!F18,"")</f>
        <v>0</v>
      </c>
      <c r="F17" s="214">
        <f>IFERROR(Density!F17*Equations!G18,"")</f>
        <v>0</v>
      </c>
      <c r="G17" s="154">
        <f>IFERROR(Density!G17*Equations!H18,"")</f>
        <v>0</v>
      </c>
      <c r="H17" s="154">
        <f>IFERROR(Density!H17*Equations!I18,"")</f>
        <v>0</v>
      </c>
      <c r="I17" s="154">
        <f>IFERROR(Density!I17*Equations!J18,"")</f>
        <v>0</v>
      </c>
      <c r="J17" s="100">
        <f>IFERROR(Density!J17*Equations!K18,"")</f>
        <v>0</v>
      </c>
      <c r="K17" s="114">
        <f>IFERROR(Density!K17*Equations!L18,"")</f>
        <v>0</v>
      </c>
      <c r="L17" s="189">
        <f>SUM(B17:K17)/('Site Description'!$B$34)</f>
        <v>0</v>
      </c>
      <c r="N17" s="146" t="s">
        <v>47</v>
      </c>
      <c r="O17" s="282"/>
      <c r="P17" s="287">
        <f t="shared" si="1"/>
        <v>0</v>
      </c>
      <c r="Q17" s="287">
        <f t="shared" si="2"/>
        <v>0</v>
      </c>
      <c r="R17" s="287">
        <f t="shared" si="3"/>
        <v>0</v>
      </c>
      <c r="S17" s="293">
        <f t="shared" si="4"/>
        <v>0</v>
      </c>
      <c r="T17" s="287">
        <f t="shared" si="5"/>
        <v>0</v>
      </c>
      <c r="U17" s="287">
        <f t="shared" si="6"/>
        <v>0</v>
      </c>
      <c r="V17" s="287">
        <f t="shared" si="7"/>
        <v>0</v>
      </c>
      <c r="W17" s="288">
        <f t="shared" si="8"/>
        <v>0</v>
      </c>
      <c r="X17" s="289">
        <f t="shared" si="9"/>
        <v>0</v>
      </c>
      <c r="Y17" s="189">
        <f>SUM(O17:X17)/(AVERAGE('Site Description'!$B$34:$K$34))</f>
        <v>0</v>
      </c>
    </row>
    <row r="18" spans="1:26" x14ac:dyDescent="0.2">
      <c r="A18" s="146" t="s">
        <v>48</v>
      </c>
      <c r="B18" s="247"/>
      <c r="C18" s="154">
        <f>IFERROR(Density!C18*Equations!D19,"")</f>
        <v>0</v>
      </c>
      <c r="D18" s="154">
        <f>IFERROR(Density!D18*Equations!E19,"")</f>
        <v>0</v>
      </c>
      <c r="E18" s="154">
        <f>IFERROR(Density!E18*Equations!F19,"")</f>
        <v>0</v>
      </c>
      <c r="F18" s="214">
        <f>IFERROR(Density!F18*Equations!G19,"")</f>
        <v>0</v>
      </c>
      <c r="G18" s="154">
        <f>IFERROR(Density!G18*Equations!H19,"")</f>
        <v>0</v>
      </c>
      <c r="H18" s="154">
        <f>IFERROR(Density!H18*Equations!I19,"")</f>
        <v>0</v>
      </c>
      <c r="I18" s="154">
        <f>IFERROR(Density!I18*Equations!J19,"")</f>
        <v>0</v>
      </c>
      <c r="J18" s="100">
        <f>IFERROR(Density!J18*Equations!K19,"")</f>
        <v>0</v>
      </c>
      <c r="K18" s="114">
        <f>IFERROR(Density!K18*Equations!L19,"")</f>
        <v>0</v>
      </c>
      <c r="L18" s="189">
        <f>SUM(B18:K18)/('Site Description'!$B$34)</f>
        <v>0</v>
      </c>
      <c r="N18" s="146" t="s">
        <v>48</v>
      </c>
      <c r="O18" s="282"/>
      <c r="P18" s="287">
        <f t="shared" si="1"/>
        <v>0</v>
      </c>
      <c r="Q18" s="287">
        <f t="shared" si="2"/>
        <v>0</v>
      </c>
      <c r="R18" s="287">
        <f t="shared" si="3"/>
        <v>0</v>
      </c>
      <c r="S18" s="293">
        <f t="shared" si="4"/>
        <v>0</v>
      </c>
      <c r="T18" s="287">
        <f t="shared" si="5"/>
        <v>0</v>
      </c>
      <c r="U18" s="287">
        <f t="shared" si="6"/>
        <v>0</v>
      </c>
      <c r="V18" s="287">
        <f t="shared" si="7"/>
        <v>0</v>
      </c>
      <c r="W18" s="288">
        <f t="shared" si="8"/>
        <v>0</v>
      </c>
      <c r="X18" s="289">
        <f t="shared" si="9"/>
        <v>0</v>
      </c>
      <c r="Y18" s="189">
        <f>SUM(O18:X18)/(AVERAGE('Site Description'!$B$34:$K$34))</f>
        <v>0</v>
      </c>
    </row>
    <row r="19" spans="1:26" x14ac:dyDescent="0.2">
      <c r="A19" s="146" t="s">
        <v>32</v>
      </c>
      <c r="B19" s="247"/>
      <c r="C19" s="154">
        <f>IFERROR(Density!C19*Equations!D20,"")</f>
        <v>0</v>
      </c>
      <c r="D19" s="154">
        <f>IFERROR(Density!D19*Equations!E20,"")</f>
        <v>0</v>
      </c>
      <c r="E19" s="154">
        <f>IFERROR(Density!E19*Equations!F20,"")</f>
        <v>0</v>
      </c>
      <c r="F19" s="216">
        <f>IFERROR(Density!F19*Equations!G20,"")</f>
        <v>0</v>
      </c>
      <c r="G19" s="154">
        <f>IFERROR(Density!G19*Equations!H20,"")</f>
        <v>0</v>
      </c>
      <c r="H19" s="154">
        <f>IFERROR(Density!H19*Equations!I20,"")</f>
        <v>0</v>
      </c>
      <c r="I19" s="154">
        <f>IFERROR(Density!I19*Equations!J20,"")</f>
        <v>0</v>
      </c>
      <c r="J19" s="154">
        <f>IFERROR(Density!J19*Equations!K20,"")</f>
        <v>0</v>
      </c>
      <c r="K19" s="155">
        <f>IFERROR(Density!K19*Equations!L20,"")</f>
        <v>0</v>
      </c>
      <c r="L19" s="189">
        <f>SUM(B19:K19)/('Site Description'!$B$34)</f>
        <v>0</v>
      </c>
      <c r="N19" s="146" t="s">
        <v>32</v>
      </c>
      <c r="O19" s="282"/>
      <c r="P19" s="287">
        <f t="shared" si="1"/>
        <v>0</v>
      </c>
      <c r="Q19" s="287">
        <f t="shared" si="2"/>
        <v>0</v>
      </c>
      <c r="R19" s="287">
        <f t="shared" si="3"/>
        <v>0</v>
      </c>
      <c r="S19" s="71">
        <f t="shared" si="4"/>
        <v>0</v>
      </c>
      <c r="T19" s="287">
        <f t="shared" si="5"/>
        <v>0</v>
      </c>
      <c r="U19" s="287">
        <f t="shared" si="6"/>
        <v>0</v>
      </c>
      <c r="V19" s="287">
        <f t="shared" si="7"/>
        <v>0</v>
      </c>
      <c r="W19" s="287">
        <f t="shared" si="8"/>
        <v>0</v>
      </c>
      <c r="X19" s="290">
        <f t="shared" si="9"/>
        <v>0</v>
      </c>
      <c r="Y19" s="189">
        <f>SUM(O19:X19)/(AVERAGE('Site Description'!$B$34:$K$34))</f>
        <v>0</v>
      </c>
    </row>
    <row r="20" spans="1:26" x14ac:dyDescent="0.2">
      <c r="A20" s="146" t="s">
        <v>49</v>
      </c>
      <c r="B20" s="247"/>
      <c r="C20" s="154">
        <f>IFERROR(Density!C20*Equations!D21,"")</f>
        <v>39.836883947060315</v>
      </c>
      <c r="D20" s="154">
        <f>IFERROR(Density!D20*Equations!E21,"")</f>
        <v>0</v>
      </c>
      <c r="E20" s="154">
        <f>IFERROR(Density!E20*Equations!F21,"")</f>
        <v>0</v>
      </c>
      <c r="F20" s="216">
        <f>IFERROR(Density!F20*Equations!G21,"")</f>
        <v>0</v>
      </c>
      <c r="G20" s="154">
        <f>IFERROR(Density!G20*Equations!H21,"")</f>
        <v>20.858819325091137</v>
      </c>
      <c r="H20" s="154">
        <f>IFERROR(Density!H20*Equations!I21,"")</f>
        <v>0</v>
      </c>
      <c r="I20" s="154">
        <f>IFERROR(Density!I20*Equations!J21,"")</f>
        <v>0</v>
      </c>
      <c r="J20" s="154">
        <f>IFERROR(Density!J20*Equations!K21,"")</f>
        <v>0</v>
      </c>
      <c r="K20" s="155">
        <f>IFERROR(Density!K20*Equations!L21,"")</f>
        <v>0</v>
      </c>
      <c r="L20" s="189">
        <f>SUM(B20:K20)/('Site Description'!$B$34)</f>
        <v>0.5057975272679287</v>
      </c>
      <c r="N20" s="146" t="s">
        <v>49</v>
      </c>
      <c r="O20" s="282"/>
      <c r="P20" s="287">
        <f t="shared" si="1"/>
        <v>24.660928157704006</v>
      </c>
      <c r="Q20" s="287">
        <f t="shared" si="2"/>
        <v>0</v>
      </c>
      <c r="R20" s="287">
        <f t="shared" si="3"/>
        <v>0</v>
      </c>
      <c r="S20" s="71">
        <f t="shared" si="4"/>
        <v>0</v>
      </c>
      <c r="T20" s="287">
        <f t="shared" si="5"/>
        <v>6.6632339510707803</v>
      </c>
      <c r="U20" s="287">
        <f t="shared" si="6"/>
        <v>0</v>
      </c>
      <c r="V20" s="287">
        <f t="shared" si="7"/>
        <v>0</v>
      </c>
      <c r="W20" s="287">
        <f t="shared" si="8"/>
        <v>0</v>
      </c>
      <c r="X20" s="290">
        <f t="shared" si="9"/>
        <v>0</v>
      </c>
      <c r="Y20" s="189">
        <f>SUM(O20:X20)/(AVERAGE('Site Description'!$B$34:$K$34))</f>
        <v>0.26103468423978987</v>
      </c>
    </row>
    <row r="21" spans="1:26" x14ac:dyDescent="0.2">
      <c r="A21" s="146" t="s">
        <v>76</v>
      </c>
      <c r="B21" s="247"/>
      <c r="C21" s="154">
        <f>IFERROR(Density!C21*Equations!D22,"")</f>
        <v>0</v>
      </c>
      <c r="D21" s="154">
        <f>IFERROR(Density!D21*Equations!E22,"")</f>
        <v>0</v>
      </c>
      <c r="E21" s="154">
        <f>IFERROR(Density!E21*Equations!F22,"")</f>
        <v>0</v>
      </c>
      <c r="F21" s="214">
        <f>IFERROR(Density!F21*Equations!G22,"")</f>
        <v>0</v>
      </c>
      <c r="G21" s="154">
        <f>IFERROR(Density!G21*Equations!H22,"")</f>
        <v>0</v>
      </c>
      <c r="H21" s="154">
        <f>IFERROR(Density!H21*Equations!I22,"")</f>
        <v>0</v>
      </c>
      <c r="I21" s="154">
        <f>IFERROR(Density!I21*Equations!J22,"")</f>
        <v>0</v>
      </c>
      <c r="J21" s="100">
        <f>IFERROR(Density!J21*Equations!K22,"")</f>
        <v>0</v>
      </c>
      <c r="K21" s="114">
        <f>IFERROR(Density!K21*Equations!L22,"")</f>
        <v>0</v>
      </c>
      <c r="L21" s="189">
        <f>SUM(B21:K21)/('Site Description'!$B$34)</f>
        <v>0</v>
      </c>
      <c r="N21" s="146" t="s">
        <v>76</v>
      </c>
      <c r="O21" s="282"/>
      <c r="P21" s="287">
        <f t="shared" si="1"/>
        <v>0</v>
      </c>
      <c r="Q21" s="287">
        <f t="shared" si="2"/>
        <v>0</v>
      </c>
      <c r="R21" s="287">
        <f t="shared" si="3"/>
        <v>0</v>
      </c>
      <c r="S21" s="293">
        <f t="shared" si="4"/>
        <v>0</v>
      </c>
      <c r="T21" s="287">
        <f t="shared" si="5"/>
        <v>0</v>
      </c>
      <c r="U21" s="287">
        <f t="shared" si="6"/>
        <v>0</v>
      </c>
      <c r="V21" s="287">
        <f t="shared" si="7"/>
        <v>0</v>
      </c>
      <c r="W21" s="288">
        <f t="shared" si="8"/>
        <v>0</v>
      </c>
      <c r="X21" s="289">
        <f t="shared" si="9"/>
        <v>0</v>
      </c>
      <c r="Y21" s="189">
        <f>SUM(O21:X21)/(AVERAGE('Site Description'!$B$34:$K$34))</f>
        <v>0</v>
      </c>
    </row>
    <row r="22" spans="1:26" x14ac:dyDescent="0.2">
      <c r="A22" s="146" t="s">
        <v>33</v>
      </c>
      <c r="B22" s="247"/>
      <c r="C22" s="154">
        <f>IFERROR(Density!C22*Equations!D23,"")</f>
        <v>0</v>
      </c>
      <c r="D22" s="154">
        <f>IFERROR(Density!D22*Equations!E23,"")</f>
        <v>0</v>
      </c>
      <c r="E22" s="154">
        <f>IFERROR(Density!E22*Equations!F23,"")</f>
        <v>0</v>
      </c>
      <c r="F22" s="214">
        <f>IFERROR(Density!F22*Equations!G23,"")</f>
        <v>0</v>
      </c>
      <c r="G22" s="154">
        <f>IFERROR(Density!G22*Equations!H23,"")</f>
        <v>0</v>
      </c>
      <c r="H22" s="154">
        <f>IFERROR(Density!H22*Equations!I23,"")</f>
        <v>0</v>
      </c>
      <c r="I22" s="154">
        <f>IFERROR(Density!I22*Equations!J23,"")</f>
        <v>0</v>
      </c>
      <c r="J22" s="100">
        <f>IFERROR(Density!J22*Equations!K23,"")</f>
        <v>0</v>
      </c>
      <c r="K22" s="114">
        <f>IFERROR(Density!K22*Equations!L23,"")</f>
        <v>0</v>
      </c>
      <c r="L22" s="189">
        <f>SUM(B22:K22)/('Site Description'!$B$34)</f>
        <v>0</v>
      </c>
      <c r="N22" s="146" t="s">
        <v>33</v>
      </c>
      <c r="O22" s="282"/>
      <c r="P22" s="287">
        <f t="shared" si="1"/>
        <v>0</v>
      </c>
      <c r="Q22" s="287">
        <f t="shared" si="2"/>
        <v>0</v>
      </c>
      <c r="R22" s="287">
        <f t="shared" si="3"/>
        <v>0</v>
      </c>
      <c r="S22" s="293">
        <f t="shared" si="4"/>
        <v>0</v>
      </c>
      <c r="T22" s="287">
        <f t="shared" si="5"/>
        <v>0</v>
      </c>
      <c r="U22" s="287">
        <f t="shared" si="6"/>
        <v>0</v>
      </c>
      <c r="V22" s="287">
        <f t="shared" si="7"/>
        <v>0</v>
      </c>
      <c r="W22" s="288">
        <f t="shared" si="8"/>
        <v>0</v>
      </c>
      <c r="X22" s="289">
        <f t="shared" si="9"/>
        <v>0</v>
      </c>
      <c r="Y22" s="189">
        <f>SUM(O22:X22)/(AVERAGE('Site Description'!$B$34:$K$34))</f>
        <v>0</v>
      </c>
    </row>
    <row r="23" spans="1:26" x14ac:dyDescent="0.2">
      <c r="A23" s="146" t="s">
        <v>111</v>
      </c>
      <c r="B23" s="247"/>
      <c r="C23" s="154">
        <f>IFERROR(Density!C23*Equations!D24,"")</f>
        <v>0</v>
      </c>
      <c r="D23" s="154">
        <f>IFERROR(Density!D23*Equations!E24,"")</f>
        <v>0</v>
      </c>
      <c r="E23" s="154">
        <f>IFERROR(Density!E23*Equations!F24,"")</f>
        <v>0</v>
      </c>
      <c r="F23" s="216">
        <f>IFERROR(Density!F23*Equations!G24,"")</f>
        <v>0</v>
      </c>
      <c r="G23" s="154">
        <f>IFERROR(Density!G23*Equations!H24,"")</f>
        <v>0</v>
      </c>
      <c r="H23" s="154">
        <f>IFERROR(Density!H23*Equations!I24,"")</f>
        <v>0</v>
      </c>
      <c r="I23" s="154">
        <f>IFERROR(Density!I23*Equations!J24,"")</f>
        <v>0</v>
      </c>
      <c r="J23" s="154">
        <f>IFERROR(Density!J23*Equations!K24,"")</f>
        <v>0</v>
      </c>
      <c r="K23" s="155">
        <f>IFERROR(Density!K23*Equations!L24,"")</f>
        <v>0</v>
      </c>
      <c r="L23" s="189">
        <f>SUM(B23:K23)/('Site Description'!$B$34)</f>
        <v>0</v>
      </c>
      <c r="N23" s="146" t="s">
        <v>111</v>
      </c>
      <c r="O23" s="282"/>
      <c r="P23" s="287">
        <f t="shared" si="1"/>
        <v>0</v>
      </c>
      <c r="Q23" s="287">
        <f t="shared" si="2"/>
        <v>0</v>
      </c>
      <c r="R23" s="287">
        <f t="shared" si="3"/>
        <v>0</v>
      </c>
      <c r="S23" s="71">
        <f t="shared" si="4"/>
        <v>0</v>
      </c>
      <c r="T23" s="287">
        <f t="shared" si="5"/>
        <v>0</v>
      </c>
      <c r="U23" s="287">
        <f t="shared" si="6"/>
        <v>0</v>
      </c>
      <c r="V23" s="287">
        <f t="shared" si="7"/>
        <v>0</v>
      </c>
      <c r="W23" s="287">
        <f t="shared" si="8"/>
        <v>0</v>
      </c>
      <c r="X23" s="290">
        <f t="shared" si="9"/>
        <v>0</v>
      </c>
      <c r="Y23" s="189">
        <f>SUM(O23:X23)/(AVERAGE('Site Description'!$B$34:$K$34))</f>
        <v>0</v>
      </c>
    </row>
    <row r="24" spans="1:26" x14ac:dyDescent="0.2">
      <c r="A24" s="146" t="s">
        <v>50</v>
      </c>
      <c r="B24" s="247"/>
      <c r="C24" s="154">
        <f>IFERROR(Density!C24*Equations!D25,"")</f>
        <v>0</v>
      </c>
      <c r="D24" s="154">
        <f>IFERROR(Density!D24*Equations!E25,"")</f>
        <v>0</v>
      </c>
      <c r="E24" s="100">
        <f>IFERROR(Density!E24*Equations!F25,"")</f>
        <v>0</v>
      </c>
      <c r="F24" s="214">
        <f>IFERROR(Density!F24*Equations!G25,"")</f>
        <v>0</v>
      </c>
      <c r="G24" s="154">
        <f>IFERROR(Density!G24*Equations!H25,"")</f>
        <v>0</v>
      </c>
      <c r="H24" s="154">
        <f>IFERROR(Density!H24*Equations!I25,"")</f>
        <v>0</v>
      </c>
      <c r="I24" s="100">
        <f>IFERROR(Density!I24*Equations!J25,"")</f>
        <v>0</v>
      </c>
      <c r="J24" s="100">
        <f>IFERROR(Density!J24*Equations!K25,"")</f>
        <v>0</v>
      </c>
      <c r="K24" s="114">
        <f>IFERROR(Density!K24*Equations!L25,"")</f>
        <v>0</v>
      </c>
      <c r="L24" s="189">
        <f>SUM(B24:K24)/('Site Description'!$B$34)</f>
        <v>0</v>
      </c>
      <c r="N24" s="146" t="s">
        <v>50</v>
      </c>
      <c r="O24" s="282"/>
      <c r="P24" s="287">
        <f t="shared" si="1"/>
        <v>0</v>
      </c>
      <c r="Q24" s="287">
        <f t="shared" si="2"/>
        <v>0</v>
      </c>
      <c r="R24" s="288">
        <f t="shared" si="3"/>
        <v>0</v>
      </c>
      <c r="S24" s="293">
        <f t="shared" si="4"/>
        <v>0</v>
      </c>
      <c r="T24" s="287">
        <f t="shared" si="5"/>
        <v>0</v>
      </c>
      <c r="U24" s="287">
        <f t="shared" si="6"/>
        <v>0</v>
      </c>
      <c r="V24" s="288">
        <f t="shared" si="7"/>
        <v>0</v>
      </c>
      <c r="W24" s="288">
        <f t="shared" si="8"/>
        <v>0</v>
      </c>
      <c r="X24" s="289">
        <f t="shared" si="9"/>
        <v>0</v>
      </c>
      <c r="Y24" s="189">
        <f>SUM(O24:X24)/(AVERAGE('Site Description'!$B$34:$K$34))</f>
        <v>0</v>
      </c>
    </row>
    <row r="25" spans="1:26" x14ac:dyDescent="0.2">
      <c r="A25" s="146" t="s">
        <v>31</v>
      </c>
      <c r="B25" s="247"/>
      <c r="C25" s="154">
        <f>IFERROR(Density!C25*Equations!D26,"")</f>
        <v>0</v>
      </c>
      <c r="D25" s="154">
        <f>IFERROR(Density!D25*Equations!E26,"")</f>
        <v>0</v>
      </c>
      <c r="E25" s="154">
        <f>IFERROR(Density!E25*Equations!F26,"")</f>
        <v>0</v>
      </c>
      <c r="F25" s="216">
        <f>IFERROR(Density!F25*Equations!G26,"")</f>
        <v>0</v>
      </c>
      <c r="G25" s="154">
        <f>IFERROR(Density!G25*Equations!H26,"")</f>
        <v>0</v>
      </c>
      <c r="H25" s="154">
        <f>IFERROR(Density!H25*Equations!I26,"")</f>
        <v>0</v>
      </c>
      <c r="I25" s="154">
        <f>IFERROR(Density!I25*Equations!J26,"")</f>
        <v>0</v>
      </c>
      <c r="J25" s="154">
        <f>IFERROR(Density!J25*Equations!K26,"")</f>
        <v>0</v>
      </c>
      <c r="K25" s="155">
        <f>IFERROR(Density!K25*Equations!L26,"")</f>
        <v>0</v>
      </c>
      <c r="L25" s="189">
        <f>SUM(B25:K25)/('Site Description'!$B$34)</f>
        <v>0</v>
      </c>
      <c r="N25" s="146" t="s">
        <v>31</v>
      </c>
      <c r="O25" s="282"/>
      <c r="P25" s="287">
        <f t="shared" si="1"/>
        <v>0</v>
      </c>
      <c r="Q25" s="287">
        <f t="shared" si="2"/>
        <v>0</v>
      </c>
      <c r="R25" s="287">
        <f t="shared" si="3"/>
        <v>0</v>
      </c>
      <c r="S25" s="71">
        <f t="shared" si="4"/>
        <v>0</v>
      </c>
      <c r="T25" s="287">
        <f t="shared" si="5"/>
        <v>0</v>
      </c>
      <c r="U25" s="287">
        <f t="shared" si="6"/>
        <v>0</v>
      </c>
      <c r="V25" s="287">
        <f t="shared" si="7"/>
        <v>0</v>
      </c>
      <c r="W25" s="287">
        <f t="shared" si="8"/>
        <v>0</v>
      </c>
      <c r="X25" s="290">
        <f t="shared" si="9"/>
        <v>0</v>
      </c>
      <c r="Y25" s="189">
        <f>SUM(O25:X25)/(AVERAGE('Site Description'!$B$34:$K$34))</f>
        <v>0</v>
      </c>
    </row>
    <row r="26" spans="1:26" x14ac:dyDescent="0.2">
      <c r="A26" s="146" t="s">
        <v>106</v>
      </c>
      <c r="B26" s="247"/>
      <c r="C26" s="154">
        <f>IFERROR(Density!C26*Equations!D27,"")</f>
        <v>0</v>
      </c>
      <c r="D26" s="154">
        <f>IFERROR(Density!D26*Equations!E27,"")</f>
        <v>0</v>
      </c>
      <c r="E26" s="154">
        <f>IFERROR(Density!E26*Equations!F27,"")</f>
        <v>0</v>
      </c>
      <c r="F26" s="214">
        <f>IFERROR(Density!F26*Equations!G27,"")</f>
        <v>0</v>
      </c>
      <c r="G26" s="154">
        <f>IFERROR(Density!G26*Equations!H27,"")</f>
        <v>0</v>
      </c>
      <c r="H26" s="154">
        <f>IFERROR(Density!H26*Equations!I27,"")</f>
        <v>0</v>
      </c>
      <c r="I26" s="154">
        <f>IFERROR(Density!I26*Equations!J27,"")</f>
        <v>0</v>
      </c>
      <c r="J26" s="100">
        <f>IFERROR(Density!J26*Equations!K27,"")</f>
        <v>0</v>
      </c>
      <c r="K26" s="114">
        <f>IFERROR(Density!K26*Equations!L27,"")</f>
        <v>0</v>
      </c>
      <c r="L26" s="189">
        <f>SUM(B26:K26)/('Site Description'!$B$34)</f>
        <v>0</v>
      </c>
      <c r="N26" s="146" t="s">
        <v>106</v>
      </c>
      <c r="O26" s="282"/>
      <c r="P26" s="287">
        <f t="shared" si="1"/>
        <v>0</v>
      </c>
      <c r="Q26" s="287">
        <f t="shared" si="2"/>
        <v>0</v>
      </c>
      <c r="R26" s="287">
        <f t="shared" si="3"/>
        <v>0</v>
      </c>
      <c r="S26" s="293">
        <f t="shared" si="4"/>
        <v>0</v>
      </c>
      <c r="T26" s="287">
        <f t="shared" si="5"/>
        <v>0</v>
      </c>
      <c r="U26" s="287">
        <f t="shared" si="6"/>
        <v>0</v>
      </c>
      <c r="V26" s="287">
        <f t="shared" si="7"/>
        <v>0</v>
      </c>
      <c r="W26" s="288">
        <f t="shared" si="8"/>
        <v>0</v>
      </c>
      <c r="X26" s="289">
        <f t="shared" si="9"/>
        <v>0</v>
      </c>
      <c r="Y26" s="189">
        <f>SUM(O26:X26)/(AVERAGE('Site Description'!$B$34:$K$34))</f>
        <v>0</v>
      </c>
    </row>
    <row r="27" spans="1:26" x14ac:dyDescent="0.2">
      <c r="A27" s="146" t="s">
        <v>51</v>
      </c>
      <c r="B27" s="247"/>
      <c r="C27" s="154">
        <f>IFERROR(Density!C27*Equations!D28,"")</f>
        <v>0</v>
      </c>
      <c r="D27" s="154">
        <f>IFERROR(Density!D27*Equations!E28,"")</f>
        <v>0</v>
      </c>
      <c r="E27" s="154">
        <f>IFERROR(Density!E27*Equations!F28,"")</f>
        <v>0</v>
      </c>
      <c r="F27" s="216">
        <f>IFERROR(Density!F27*Equations!G28,"")</f>
        <v>0</v>
      </c>
      <c r="G27" s="154">
        <f>IFERROR(Density!G27*Equations!H28,"")</f>
        <v>0</v>
      </c>
      <c r="H27" s="154">
        <f>IFERROR(Density!H27*Equations!I28,"")</f>
        <v>0</v>
      </c>
      <c r="I27" s="154">
        <f>IFERROR(Density!I27*Equations!J28,"")</f>
        <v>0</v>
      </c>
      <c r="J27" s="154">
        <f>IFERROR(Density!J27*Equations!K28,"")</f>
        <v>0</v>
      </c>
      <c r="K27" s="155">
        <f>IFERROR(Density!K27*Equations!L28,"")</f>
        <v>0</v>
      </c>
      <c r="L27" s="189">
        <f>SUM(B27:K27)/('Site Description'!$B$34)</f>
        <v>0</v>
      </c>
      <c r="M27" s="174"/>
      <c r="N27" s="146" t="s">
        <v>51</v>
      </c>
      <c r="O27" s="282"/>
      <c r="P27" s="287">
        <f t="shared" si="1"/>
        <v>0</v>
      </c>
      <c r="Q27" s="287">
        <f t="shared" si="2"/>
        <v>0</v>
      </c>
      <c r="R27" s="287">
        <f t="shared" si="3"/>
        <v>0</v>
      </c>
      <c r="S27" s="71">
        <f t="shared" si="4"/>
        <v>0</v>
      </c>
      <c r="T27" s="287">
        <f t="shared" si="5"/>
        <v>0</v>
      </c>
      <c r="U27" s="287">
        <f t="shared" si="6"/>
        <v>0</v>
      </c>
      <c r="V27" s="287">
        <f t="shared" si="7"/>
        <v>0</v>
      </c>
      <c r="W27" s="287">
        <f t="shared" si="8"/>
        <v>0</v>
      </c>
      <c r="X27" s="290">
        <f t="shared" si="9"/>
        <v>0</v>
      </c>
      <c r="Y27" s="189">
        <f>SUM(O27:X27)/(AVERAGE('Site Description'!$B$34:$K$34))</f>
        <v>0</v>
      </c>
      <c r="Z27" s="174"/>
    </row>
    <row r="28" spans="1:26" x14ac:dyDescent="0.2">
      <c r="A28" s="146" t="s">
        <v>52</v>
      </c>
      <c r="B28" s="247"/>
      <c r="C28" s="154">
        <f>IFERROR(Density!C28*Equations!D29,"")</f>
        <v>0</v>
      </c>
      <c r="D28" s="154">
        <f>IFERROR(Density!D28*Equations!E29,"")</f>
        <v>0</v>
      </c>
      <c r="E28" s="154">
        <f>IFERROR(Density!E28*Equations!F29,"")</f>
        <v>0</v>
      </c>
      <c r="F28" s="214">
        <f>IFERROR(Density!F28*Equations!G29,"")</f>
        <v>0</v>
      </c>
      <c r="G28" s="154">
        <f>IFERROR(Density!G28*Equations!H29,"")</f>
        <v>0</v>
      </c>
      <c r="H28" s="154">
        <f>IFERROR(Density!H28*Equations!I29,"")</f>
        <v>0</v>
      </c>
      <c r="I28" s="154">
        <f>IFERROR(Density!I28*Equations!J29,"")</f>
        <v>0</v>
      </c>
      <c r="J28" s="100">
        <f>IFERROR(Density!J28*Equations!K29,"")</f>
        <v>0</v>
      </c>
      <c r="K28" s="114">
        <f>IFERROR(Density!K28*Equations!L29,"")</f>
        <v>0</v>
      </c>
      <c r="L28" s="189">
        <f>SUM(B28:K28)/('Site Description'!$B$34)</f>
        <v>0</v>
      </c>
      <c r="N28" s="146" t="s">
        <v>52</v>
      </c>
      <c r="O28" s="282"/>
      <c r="P28" s="287">
        <f t="shared" si="1"/>
        <v>0</v>
      </c>
      <c r="Q28" s="287">
        <f t="shared" si="2"/>
        <v>0</v>
      </c>
      <c r="R28" s="287">
        <f t="shared" si="3"/>
        <v>0</v>
      </c>
      <c r="S28" s="293">
        <f t="shared" si="4"/>
        <v>0</v>
      </c>
      <c r="T28" s="287">
        <f t="shared" si="5"/>
        <v>0</v>
      </c>
      <c r="U28" s="287">
        <f t="shared" si="6"/>
        <v>0</v>
      </c>
      <c r="V28" s="287">
        <f t="shared" si="7"/>
        <v>0</v>
      </c>
      <c r="W28" s="288">
        <f t="shared" si="8"/>
        <v>0</v>
      </c>
      <c r="X28" s="289">
        <f t="shared" si="9"/>
        <v>0</v>
      </c>
      <c r="Y28" s="189">
        <f>SUM(O28:X28)/(AVERAGE('Site Description'!$B$34:$K$34))</f>
        <v>0</v>
      </c>
    </row>
    <row r="29" spans="1:26" ht="16" thickBot="1" x14ac:dyDescent="0.25">
      <c r="A29" s="146" t="s">
        <v>53</v>
      </c>
      <c r="B29" s="257"/>
      <c r="C29" s="160">
        <f>IFERROR(Density!C29*Equations!D30,"")</f>
        <v>0</v>
      </c>
      <c r="D29" s="160">
        <f>IFERROR(Density!D29*Equations!E30,"")</f>
        <v>0</v>
      </c>
      <c r="E29" s="115">
        <f>IFERROR(Density!E29*Equations!F30,"")</f>
        <v>0</v>
      </c>
      <c r="F29" s="215">
        <f>IFERROR(Density!F29*Equations!G30,"")</f>
        <v>0</v>
      </c>
      <c r="G29" s="160">
        <f>IFERROR(Density!G29*Equations!H30,"")</f>
        <v>0</v>
      </c>
      <c r="H29" s="160">
        <f>IFERROR(Density!H29*Equations!I30,"")</f>
        <v>0</v>
      </c>
      <c r="I29" s="115">
        <f>IFERROR(Density!I29*Equations!J30,"")</f>
        <v>0</v>
      </c>
      <c r="J29" s="115">
        <f>IFERROR(Density!J29*Equations!K30,"")</f>
        <v>0</v>
      </c>
      <c r="K29" s="116">
        <f>IFERROR(Density!K29*Equations!L30,"")</f>
        <v>0</v>
      </c>
      <c r="L29" s="189">
        <f>SUM(B29:K29)/('Site Description'!$B$34)</f>
        <v>0</v>
      </c>
      <c r="M29" s="169"/>
      <c r="N29" s="146" t="s">
        <v>53</v>
      </c>
      <c r="O29" s="294"/>
      <c r="P29" s="295">
        <f t="shared" si="1"/>
        <v>0</v>
      </c>
      <c r="Q29" s="295">
        <f t="shared" si="2"/>
        <v>0</v>
      </c>
      <c r="R29" s="297">
        <f t="shared" si="3"/>
        <v>0</v>
      </c>
      <c r="S29" s="296">
        <f t="shared" si="4"/>
        <v>0</v>
      </c>
      <c r="T29" s="295">
        <f t="shared" si="5"/>
        <v>0</v>
      </c>
      <c r="U29" s="295">
        <f t="shared" si="6"/>
        <v>0</v>
      </c>
      <c r="V29" s="297">
        <f t="shared" si="7"/>
        <v>0</v>
      </c>
      <c r="W29" s="297">
        <f t="shared" si="8"/>
        <v>0</v>
      </c>
      <c r="X29" s="298">
        <f t="shared" si="9"/>
        <v>0</v>
      </c>
      <c r="Y29" s="189">
        <f>SUM(O29:X29)/(AVERAGE('Site Description'!$B$34:$K$34))</f>
        <v>0</v>
      </c>
      <c r="Z29" s="169"/>
    </row>
    <row r="30" spans="1:26" ht="18" thickBot="1" x14ac:dyDescent="0.25">
      <c r="A30" s="211" t="s">
        <v>128</v>
      </c>
      <c r="B30" s="200">
        <f>IFERROR(SUM(B4:B29)/('Site Description'!$B$34),"")</f>
        <v>0</v>
      </c>
      <c r="C30" s="201">
        <f>IFERROR(SUM(C4:C29)/('Site Description'!$B$34),"")</f>
        <v>0.33197403289216931</v>
      </c>
      <c r="D30" s="200">
        <f>IFERROR(SUM(D4:D29)/('Site Description'!$B$34),"")</f>
        <v>0</v>
      </c>
      <c r="E30" s="200">
        <f>IFERROR(SUM(E4:E29)/('Site Description'!$B$34),"")</f>
        <v>0</v>
      </c>
      <c r="F30" s="202">
        <f>IFERROR(SUM(F4:F29)/('Site Description'!$B$34),"")</f>
        <v>0</v>
      </c>
      <c r="G30" s="200">
        <f>IFERROR(SUM(G4:G29)/('Site Description'!$B$34),"")</f>
        <v>0.17382349437575947</v>
      </c>
      <c r="H30" s="200">
        <f>IFERROR(SUM(H4:H29)/('Site Description'!$B$34),"")</f>
        <v>0</v>
      </c>
      <c r="I30" s="200">
        <f>IFERROR(SUM(I4:I29)/('Site Description'!$B$34),"")</f>
        <v>0</v>
      </c>
      <c r="J30" s="200">
        <f>IFERROR(SUM(J4:J29)/('Site Description'!$B$34),"")</f>
        <v>0</v>
      </c>
      <c r="K30" s="203">
        <f>IFERROR(SUM(K4:K29)/('Site Description'!$B$34),"")</f>
        <v>0</v>
      </c>
      <c r="L30" s="204">
        <f>IF(SUM(B30:K30)&gt;0,SUM(B30:K30),"")</f>
        <v>0.50579752726792881</v>
      </c>
      <c r="M30" s="174"/>
      <c r="N30" s="211" t="s">
        <v>128</v>
      </c>
      <c r="O30" s="210">
        <f>IFERROR(AVERAGE(B30,B61,B92,B123,B154,B185,B216,B247,B278,B309),0)</f>
        <v>0</v>
      </c>
      <c r="P30" s="201">
        <f>IFERROR(AVERAGE(C30,C61,C92,C123,C154,C185,C216,C247,C278,C309),0)</f>
        <v>0.20550773464753336</v>
      </c>
      <c r="Q30" s="200">
        <f>IFERROR(AVERAGE(D30,D61,D92,D123,D154,D185,D216,D247,D278,D309),0)</f>
        <v>0</v>
      </c>
      <c r="R30" s="200">
        <f>IFERROR(AVERAGE(E30,E61,E92,E123,E154,E185,E216,E247,E278,E309),0)</f>
        <v>0</v>
      </c>
      <c r="S30" s="202">
        <f>IFERROR(AVERAGE(F30,F61,F92,F123,F154,F185,F216,F247,F278,F309),0)</f>
        <v>0</v>
      </c>
      <c r="T30" s="200">
        <f t="shared" ref="T30:X30" si="10">IFERROR(AVERAGE(G30,G61,G92,G123,G154,G185,G216,G247,G278,G309),0)</f>
        <v>5.9380355019675722E-2</v>
      </c>
      <c r="U30" s="200">
        <f t="shared" si="10"/>
        <v>0</v>
      </c>
      <c r="V30" s="200">
        <f t="shared" si="10"/>
        <v>0</v>
      </c>
      <c r="W30" s="200">
        <f t="shared" si="10"/>
        <v>0</v>
      </c>
      <c r="X30" s="203">
        <f t="shared" si="10"/>
        <v>0</v>
      </c>
      <c r="Y30" s="204">
        <f>SUM(Y4:Y29)</f>
        <v>0.26488808966720911</v>
      </c>
      <c r="Z30" s="174"/>
    </row>
    <row r="31" spans="1:26" ht="16" thickBot="1" x14ac:dyDescent="0.25">
      <c r="M31" s="174"/>
      <c r="Z31" s="174"/>
    </row>
    <row r="32" spans="1:26" ht="17" thickBot="1" x14ac:dyDescent="0.25">
      <c r="A32" s="461" t="s">
        <v>55</v>
      </c>
      <c r="B32" s="462"/>
      <c r="C32" s="462"/>
      <c r="D32" s="462"/>
      <c r="E32" s="462"/>
      <c r="F32" s="462"/>
      <c r="G32" s="462"/>
      <c r="H32" s="462"/>
      <c r="I32" s="462"/>
      <c r="J32" s="462"/>
      <c r="K32" s="463"/>
      <c r="L32" s="168"/>
      <c r="N32" s="461" t="s">
        <v>118</v>
      </c>
      <c r="O32" s="462"/>
      <c r="P32" s="462"/>
      <c r="Q32" s="462"/>
      <c r="R32" s="462"/>
      <c r="S32" s="462"/>
      <c r="T32" s="462"/>
      <c r="U32" s="462"/>
      <c r="V32" s="462"/>
      <c r="W32" s="462"/>
      <c r="X32" s="463"/>
      <c r="Y32" s="168"/>
    </row>
    <row r="33" spans="1:25" x14ac:dyDescent="0.2">
      <c r="A33" s="171"/>
      <c r="B33" s="176" t="s">
        <v>36</v>
      </c>
      <c r="C33" s="464" t="s">
        <v>23</v>
      </c>
      <c r="D33" s="465"/>
      <c r="E33" s="465"/>
      <c r="F33" s="466"/>
      <c r="G33" s="467" t="s">
        <v>24</v>
      </c>
      <c r="H33" s="468"/>
      <c r="I33" s="468"/>
      <c r="J33" s="468"/>
      <c r="K33" s="469"/>
      <c r="L33" s="173" t="s">
        <v>66</v>
      </c>
      <c r="N33" s="175"/>
      <c r="O33" s="172" t="s">
        <v>107</v>
      </c>
      <c r="P33" s="464" t="s">
        <v>23</v>
      </c>
      <c r="Q33" s="465"/>
      <c r="R33" s="465"/>
      <c r="S33" s="466"/>
      <c r="T33" s="458" t="s">
        <v>24</v>
      </c>
      <c r="U33" s="459"/>
      <c r="V33" s="459"/>
      <c r="W33" s="459"/>
      <c r="X33" s="460"/>
      <c r="Y33" s="173" t="s">
        <v>66</v>
      </c>
    </row>
    <row r="34" spans="1:25" ht="17" x14ac:dyDescent="0.2">
      <c r="A34" s="177" t="s">
        <v>54</v>
      </c>
      <c r="B34" s="181" t="s">
        <v>37</v>
      </c>
      <c r="C34" s="172" t="s">
        <v>38</v>
      </c>
      <c r="D34" s="172" t="s">
        <v>39</v>
      </c>
      <c r="E34" s="172" t="s">
        <v>40</v>
      </c>
      <c r="F34" s="172" t="s">
        <v>41</v>
      </c>
      <c r="G34" s="182" t="s">
        <v>38</v>
      </c>
      <c r="H34" s="182" t="s">
        <v>39</v>
      </c>
      <c r="I34" s="182" t="s">
        <v>40</v>
      </c>
      <c r="J34" s="182" t="s">
        <v>41</v>
      </c>
      <c r="K34" s="183" t="s">
        <v>65</v>
      </c>
      <c r="L34" s="179" t="s">
        <v>129</v>
      </c>
      <c r="N34" s="180" t="s">
        <v>54</v>
      </c>
      <c r="O34" s="172" t="s">
        <v>108</v>
      </c>
      <c r="P34" s="172" t="s">
        <v>38</v>
      </c>
      <c r="Q34" s="172" t="s">
        <v>39</v>
      </c>
      <c r="R34" s="172" t="s">
        <v>40</v>
      </c>
      <c r="S34" s="172" t="s">
        <v>41</v>
      </c>
      <c r="T34" s="172" t="s">
        <v>38</v>
      </c>
      <c r="U34" s="172" t="s">
        <v>39</v>
      </c>
      <c r="V34" s="172" t="s">
        <v>40</v>
      </c>
      <c r="W34" s="172" t="s">
        <v>41</v>
      </c>
      <c r="X34" s="178" t="s">
        <v>65</v>
      </c>
      <c r="Y34" s="179" t="s">
        <v>129</v>
      </c>
    </row>
    <row r="35" spans="1:25" x14ac:dyDescent="0.2">
      <c r="A35" s="184" t="s">
        <v>42</v>
      </c>
      <c r="B35" s="243"/>
      <c r="C35" s="244">
        <f>IFERROR(Density!C35*Equations!D5,"")</f>
        <v>0</v>
      </c>
      <c r="D35" s="244">
        <f>IFERROR(Density!D35*Equations!E5,"")</f>
        <v>0</v>
      </c>
      <c r="E35" s="244">
        <f>IFERROR(Density!E35*Equations!F5,"")</f>
        <v>0</v>
      </c>
      <c r="F35" s="245">
        <f>IFERROR(Density!F35*Equations!G5,"")</f>
        <v>0</v>
      </c>
      <c r="G35" s="244">
        <f>IFERROR(Density!G35*Equations!H5,"")</f>
        <v>0</v>
      </c>
      <c r="H35" s="244">
        <f>IFERROR(Density!H35*Equations!I5,"")</f>
        <v>0</v>
      </c>
      <c r="I35" s="244">
        <f>IFERROR(Density!I35*Equations!J5,"")</f>
        <v>0</v>
      </c>
      <c r="J35" s="244">
        <f>IFERROR(Density!J35*Equations!K5,"")</f>
        <v>0</v>
      </c>
      <c r="K35" s="246">
        <f>IFERROR(Density!K35*Equations!L5,"")</f>
        <v>0</v>
      </c>
      <c r="L35" s="189">
        <f>SUM(B35:K35)/('Site Description'!$C$34)</f>
        <v>0</v>
      </c>
      <c r="N35" s="184" t="s">
        <v>42</v>
      </c>
      <c r="O35" s="281"/>
      <c r="P35" s="186">
        <f t="shared" ref="P35:X35" si="11">IFERROR(STDEV(C4,C35,C66,C97,C128,C159,C190,C221,C252,C283),0)</f>
        <v>0</v>
      </c>
      <c r="Q35" s="186">
        <f t="shared" si="11"/>
        <v>0</v>
      </c>
      <c r="R35" s="186">
        <f t="shared" si="11"/>
        <v>0</v>
      </c>
      <c r="S35" s="187">
        <f t="shared" si="11"/>
        <v>0</v>
      </c>
      <c r="T35" s="186">
        <f t="shared" si="11"/>
        <v>0</v>
      </c>
      <c r="U35" s="186">
        <f t="shared" si="11"/>
        <v>0</v>
      </c>
      <c r="V35" s="186">
        <f t="shared" si="11"/>
        <v>0</v>
      </c>
      <c r="W35" s="186">
        <f t="shared" si="11"/>
        <v>0</v>
      </c>
      <c r="X35" s="188">
        <f t="shared" si="11"/>
        <v>0</v>
      </c>
      <c r="Y35" s="189">
        <f>(SQRT(POWER(O35,2)+POWER(P35,2)+POWER(Q35,2)+POWER(R35,2)+POWER(S35,2)+POWER(T35,2)+POWER(U35,2)+POWER(V35,2)+POWER(W35,2)+POWER(X35,2)))/AVERAGE('Site Description'!$B$34:$K$34)</f>
        <v>0</v>
      </c>
    </row>
    <row r="36" spans="1:25" x14ac:dyDescent="0.2">
      <c r="A36" s="184" t="s">
        <v>105</v>
      </c>
      <c r="B36" s="247"/>
      <c r="C36" s="244">
        <f>IFERROR(Density!C36*Equations!D6,"")</f>
        <v>0</v>
      </c>
      <c r="D36" s="244">
        <f>IFERROR(Density!D36*Equations!E6,"")</f>
        <v>0</v>
      </c>
      <c r="E36" s="244">
        <f>IFERROR(Density!E36*Equations!F6,"")</f>
        <v>0</v>
      </c>
      <c r="F36" s="248">
        <f>IFERROR(Density!F36*Equations!G6,"")</f>
        <v>0</v>
      </c>
      <c r="G36" s="244">
        <f>IFERROR(Density!G36*Equations!H6,"")</f>
        <v>0</v>
      </c>
      <c r="H36" s="244">
        <f>IFERROR(Density!H36*Equations!I6,"")</f>
        <v>0</v>
      </c>
      <c r="I36" s="244">
        <f>IFERROR(Density!I36*Equations!J6,"")</f>
        <v>0</v>
      </c>
      <c r="J36" s="249">
        <f>IFERROR(Density!J36*Equations!K6,"")</f>
        <v>0</v>
      </c>
      <c r="K36" s="250">
        <f>IFERROR(Density!K36*Equations!L6,"")</f>
        <v>0</v>
      </c>
      <c r="L36" s="189">
        <f>SUM(B36:K36)/('Site Description'!$C$34)</f>
        <v>0</v>
      </c>
      <c r="N36" s="184" t="s">
        <v>105</v>
      </c>
      <c r="O36" s="282"/>
      <c r="P36" s="186">
        <f t="shared" ref="P36:P60" si="12">IFERROR(STDEV(C5,C36,C67,C98,C129,C160,C191,C222,C253,C284),0)</f>
        <v>0</v>
      </c>
      <c r="Q36" s="186">
        <f t="shared" ref="Q36:Q60" si="13">IFERROR(STDEV(D5,D36,D67,D98,D129,D160,D191,D222,D253,D284),0)</f>
        <v>0</v>
      </c>
      <c r="R36" s="186">
        <f t="shared" ref="R36:R60" si="14">IFERROR(STDEV(E5,E36,E67,E98,E129,E160,E191,E222,E253,E284),0)</f>
        <v>0</v>
      </c>
      <c r="S36" s="283">
        <f t="shared" ref="S36:S60" si="15">IFERROR(STDEV(F5,F36,F67,F98,F129,F160,F191,F222,F253,F284),0)</f>
        <v>0</v>
      </c>
      <c r="T36" s="186">
        <f t="shared" ref="T36:T60" si="16">IFERROR(STDEV(G5,G36,G67,G98,G129,G160,G191,G222,G253,G284),0)</f>
        <v>0</v>
      </c>
      <c r="U36" s="186">
        <f t="shared" ref="U36:U60" si="17">IFERROR(STDEV(H5,H36,H67,H98,H129,H160,H191,H222,H253,H284),0)</f>
        <v>0</v>
      </c>
      <c r="V36" s="186">
        <f t="shared" ref="V36:V60" si="18">IFERROR(STDEV(I5,I36,I67,I98,I129,I160,I191,I222,I253,I284),0)</f>
        <v>0</v>
      </c>
      <c r="W36" s="284">
        <f t="shared" ref="W36:W60" si="19">IFERROR(STDEV(J5,J36,J67,J98,J129,J160,J191,J222,J253,J284),0)</f>
        <v>0</v>
      </c>
      <c r="X36" s="285">
        <f t="shared" ref="X36:X60" si="20">IFERROR(STDEV(K5,K36,K67,K98,K129,K160,K191,K222,K253,K284),0)</f>
        <v>0</v>
      </c>
      <c r="Y36" s="189">
        <f>(SQRT(POWER(O36,2)+POWER(P36,2)+POWER(Q36,2)+POWER(R36,2)+POWER(S36,2)+POWER(T36,2)+POWER(U36,2)+POWER(V36,2)+POWER(W36,2)+POWER(X36,2)))/AVERAGE('Site Description'!$B$34:$K$34)</f>
        <v>0</v>
      </c>
    </row>
    <row r="37" spans="1:25" x14ac:dyDescent="0.2">
      <c r="A37" s="184" t="s">
        <v>43</v>
      </c>
      <c r="B37" s="247"/>
      <c r="C37" s="244">
        <f>IFERROR(Density!C37*Equations!D7,"")</f>
        <v>0</v>
      </c>
      <c r="D37" s="244">
        <f>IFERROR(Density!D37*Equations!E7,"")</f>
        <v>0</v>
      </c>
      <c r="E37" s="244">
        <f>IFERROR(Density!E37*Equations!F7,"")</f>
        <v>0</v>
      </c>
      <c r="F37" s="245">
        <f>IFERROR(Density!F37*Equations!G7,"")</f>
        <v>0</v>
      </c>
      <c r="G37" s="244">
        <f>IFERROR(Density!G37*Equations!H7,"")</f>
        <v>0</v>
      </c>
      <c r="H37" s="244">
        <f>IFERROR(Density!H37*Equations!I7,"")</f>
        <v>0</v>
      </c>
      <c r="I37" s="244">
        <f>IFERROR(Density!I37*Equations!J7,"")</f>
        <v>0</v>
      </c>
      <c r="J37" s="244">
        <f>IFERROR(Density!J37*Equations!K7,"")</f>
        <v>0</v>
      </c>
      <c r="K37" s="246">
        <f>IFERROR(Density!K37*Equations!L7,"")</f>
        <v>0</v>
      </c>
      <c r="L37" s="189">
        <f>SUM(B37:K37)/('Site Description'!$C$34)</f>
        <v>0</v>
      </c>
      <c r="N37" s="184" t="s">
        <v>43</v>
      </c>
      <c r="O37" s="282"/>
      <c r="P37" s="186">
        <f t="shared" si="12"/>
        <v>0</v>
      </c>
      <c r="Q37" s="186">
        <f t="shared" si="13"/>
        <v>0</v>
      </c>
      <c r="R37" s="186">
        <f t="shared" si="14"/>
        <v>0</v>
      </c>
      <c r="S37" s="187">
        <f t="shared" si="15"/>
        <v>0</v>
      </c>
      <c r="T37" s="186">
        <f t="shared" si="16"/>
        <v>0</v>
      </c>
      <c r="U37" s="186">
        <f t="shared" si="17"/>
        <v>0</v>
      </c>
      <c r="V37" s="186">
        <f t="shared" si="18"/>
        <v>0</v>
      </c>
      <c r="W37" s="186">
        <f t="shared" si="19"/>
        <v>0</v>
      </c>
      <c r="X37" s="188">
        <f t="shared" si="20"/>
        <v>0</v>
      </c>
      <c r="Y37" s="189">
        <f>(SQRT(POWER(O37,2)+POWER(P37,2)+POWER(Q37,2)+POWER(R37,2)+POWER(S37,2)+POWER(T37,2)+POWER(U37,2)+POWER(V37,2)+POWER(W37,2)+POWER(X37,2)))/AVERAGE('Site Description'!$B$34:$K$34)</f>
        <v>0</v>
      </c>
    </row>
    <row r="38" spans="1:25" x14ac:dyDescent="0.2">
      <c r="A38" s="194" t="s">
        <v>104</v>
      </c>
      <c r="B38" s="247"/>
      <c r="C38" s="244">
        <f>IFERROR(Density!C38*Equations!D8,"")</f>
        <v>0</v>
      </c>
      <c r="D38" s="244">
        <f>IFERROR(Density!D38*Equations!E8,"")</f>
        <v>0</v>
      </c>
      <c r="E38" s="244">
        <f>IFERROR(Density!E38*Equations!F8,"")</f>
        <v>0</v>
      </c>
      <c r="F38" s="244">
        <f>IFERROR(Density!F38*Equations!G8,"")</f>
        <v>0</v>
      </c>
      <c r="G38" s="251">
        <f>IFERROR(Density!G38*Equations!H8,"")</f>
        <v>0</v>
      </c>
      <c r="H38" s="244">
        <f>IFERROR(Density!H38*Equations!I8,"")</f>
        <v>0</v>
      </c>
      <c r="I38" s="244">
        <f>IFERROR(Density!I38*Equations!J8,"")</f>
        <v>0</v>
      </c>
      <c r="J38" s="244">
        <f>IFERROR(Density!J38*Equations!K8,"")</f>
        <v>0</v>
      </c>
      <c r="K38" s="246">
        <f>IFERROR(Density!K38*Equations!L8,"")</f>
        <v>0</v>
      </c>
      <c r="L38" s="189">
        <f>SUM(B38:K38)/('Site Description'!$C$34)</f>
        <v>0</v>
      </c>
      <c r="N38" s="194" t="s">
        <v>104</v>
      </c>
      <c r="O38" s="282"/>
      <c r="P38" s="186">
        <f t="shared" si="12"/>
        <v>0</v>
      </c>
      <c r="Q38" s="186">
        <f t="shared" si="13"/>
        <v>0</v>
      </c>
      <c r="R38" s="186">
        <f t="shared" si="14"/>
        <v>0</v>
      </c>
      <c r="S38" s="186">
        <f t="shared" si="15"/>
        <v>0</v>
      </c>
      <c r="T38" s="185">
        <f t="shared" si="16"/>
        <v>0</v>
      </c>
      <c r="U38" s="186">
        <f t="shared" si="17"/>
        <v>0</v>
      </c>
      <c r="V38" s="186">
        <f t="shared" si="18"/>
        <v>0</v>
      </c>
      <c r="W38" s="186">
        <f t="shared" si="19"/>
        <v>0</v>
      </c>
      <c r="X38" s="188">
        <f t="shared" si="20"/>
        <v>0</v>
      </c>
      <c r="Y38" s="189">
        <f>(SQRT(POWER(O38,2)+POWER(P38,2)+POWER(Q38,2)+POWER(R38,2)+POWER(S38,2)+POWER(T38,2)+POWER(U38,2)+POWER(V38,2)+POWER(W38,2)+POWER(X38,2)))/AVERAGE('Site Description'!$B$34:$K$34)</f>
        <v>0</v>
      </c>
    </row>
    <row r="39" spans="1:25" x14ac:dyDescent="0.2">
      <c r="A39" s="195"/>
      <c r="B39" s="252"/>
      <c r="C39" s="253"/>
      <c r="D39" s="253"/>
      <c r="E39" s="253"/>
      <c r="F39" s="254"/>
      <c r="G39" s="253"/>
      <c r="H39" s="253"/>
      <c r="I39" s="253"/>
      <c r="J39" s="253"/>
      <c r="K39" s="255"/>
      <c r="L39" s="189"/>
      <c r="N39" s="195"/>
      <c r="O39" s="286"/>
      <c r="P39" s="192">
        <f t="shared" si="12"/>
        <v>0</v>
      </c>
      <c r="Q39" s="192">
        <f t="shared" si="13"/>
        <v>0</v>
      </c>
      <c r="R39" s="192">
        <f t="shared" si="14"/>
        <v>0</v>
      </c>
      <c r="S39" s="191">
        <f t="shared" si="15"/>
        <v>0</v>
      </c>
      <c r="T39" s="192">
        <f t="shared" si="16"/>
        <v>0</v>
      </c>
      <c r="U39" s="192">
        <f t="shared" si="17"/>
        <v>0</v>
      </c>
      <c r="V39" s="192">
        <f t="shared" si="18"/>
        <v>0</v>
      </c>
      <c r="W39" s="192">
        <f t="shared" si="19"/>
        <v>0</v>
      </c>
      <c r="X39" s="193">
        <f t="shared" si="20"/>
        <v>0</v>
      </c>
      <c r="Y39" s="189">
        <f>(SQRT(POWER(O39,2)+POWER(P39,2)+POWER(Q39,2)+POWER(R39,2)+POWER(S39,2)+POWER(T39,2)+POWER(U39,2)+POWER(V39,2)+POWER(W39,2)+POWER(X39,2)))/AVERAGE('Site Description'!$B$34:$K$34)</f>
        <v>0</v>
      </c>
    </row>
    <row r="40" spans="1:25" x14ac:dyDescent="0.2">
      <c r="A40" s="195" t="s">
        <v>100</v>
      </c>
      <c r="B40" s="247"/>
      <c r="C40" s="244">
        <f>IFERROR(Density!C40*Equations!D10,"")</f>
        <v>0</v>
      </c>
      <c r="D40" s="244">
        <f>IFERROR(Density!D40*Equations!E10,"")</f>
        <v>0</v>
      </c>
      <c r="E40" s="244">
        <f>IFERROR(Density!E40*Equations!F10,"")</f>
        <v>0</v>
      </c>
      <c r="F40" s="248">
        <f>IFERROR(Density!F40*Equations!G10,"")</f>
        <v>0</v>
      </c>
      <c r="G40" s="154">
        <f>IFERROR(Density!G40*Equations!H10,"")</f>
        <v>0</v>
      </c>
      <c r="H40" s="154">
        <f>IFERROR(Density!H40*Equations!I10,"")</f>
        <v>0</v>
      </c>
      <c r="I40" s="154">
        <f>IFERROR(Density!I40*Equations!J10,"")</f>
        <v>0</v>
      </c>
      <c r="J40" s="100">
        <f>IFERROR(Density!J40*Equations!K10,"")</f>
        <v>0</v>
      </c>
      <c r="K40" s="114">
        <f>IFERROR(Density!K40*Equations!L10,"")</f>
        <v>0</v>
      </c>
      <c r="L40" s="189">
        <f>SUM(B40:K40)/('Site Description'!$C$34)</f>
        <v>0</v>
      </c>
      <c r="N40" s="195" t="s">
        <v>100</v>
      </c>
      <c r="O40" s="282"/>
      <c r="P40" s="186">
        <f t="shared" si="12"/>
        <v>0</v>
      </c>
      <c r="Q40" s="186">
        <f t="shared" si="13"/>
        <v>0</v>
      </c>
      <c r="R40" s="186">
        <f t="shared" si="14"/>
        <v>0</v>
      </c>
      <c r="S40" s="283">
        <f t="shared" si="15"/>
        <v>0</v>
      </c>
      <c r="T40" s="287">
        <f t="shared" si="16"/>
        <v>0</v>
      </c>
      <c r="U40" s="287">
        <f t="shared" si="17"/>
        <v>0</v>
      </c>
      <c r="V40" s="287">
        <f t="shared" si="18"/>
        <v>0</v>
      </c>
      <c r="W40" s="288">
        <f t="shared" si="19"/>
        <v>0</v>
      </c>
      <c r="X40" s="289">
        <f t="shared" si="20"/>
        <v>0</v>
      </c>
      <c r="Y40" s="189">
        <f>(SQRT(POWER(O40,2)+POWER(P40,2)+POWER(Q40,2)+POWER(R40,2)+POWER(S40,2)+POWER(T40,2)+POWER(U40,2)+POWER(V40,2)+POWER(W40,2)+POWER(X40,2)))/AVERAGE('Site Description'!$B$34:$K$34)</f>
        <v>0</v>
      </c>
    </row>
    <row r="41" spans="1:25" x14ac:dyDescent="0.2">
      <c r="A41" s="146" t="s">
        <v>44</v>
      </c>
      <c r="B41" s="247"/>
      <c r="C41" s="244">
        <f>IFERROR(Density!C41*Equations!D11,"")</f>
        <v>0</v>
      </c>
      <c r="D41" s="244">
        <f>IFERROR(Density!D41*Equations!E11,"")</f>
        <v>0</v>
      </c>
      <c r="E41" s="244">
        <f>IFERROR(Density!E41*Equations!F11,"")</f>
        <v>0</v>
      </c>
      <c r="F41" s="248">
        <f>IFERROR(Density!F41*Equations!G11,"")</f>
        <v>0</v>
      </c>
      <c r="G41" s="154">
        <f>IFERROR(Density!G41*Equations!H11,"")</f>
        <v>0</v>
      </c>
      <c r="H41" s="154">
        <f>IFERROR(Density!H41*Equations!I11,"")</f>
        <v>0</v>
      </c>
      <c r="I41" s="154">
        <f>IFERROR(Density!I41*Equations!J11,"")</f>
        <v>0</v>
      </c>
      <c r="J41" s="100">
        <f>IFERROR(Density!J41*Equations!K11,"")</f>
        <v>0</v>
      </c>
      <c r="K41" s="114">
        <f>IFERROR(Density!K41*Equations!L11,"")</f>
        <v>0</v>
      </c>
      <c r="L41" s="189">
        <f>SUM(B41:K41)/('Site Description'!$C$34)</f>
        <v>0</v>
      </c>
      <c r="N41" s="146" t="s">
        <v>44</v>
      </c>
      <c r="O41" s="282"/>
      <c r="P41" s="186">
        <f t="shared" si="12"/>
        <v>0</v>
      </c>
      <c r="Q41" s="186">
        <f t="shared" si="13"/>
        <v>0</v>
      </c>
      <c r="R41" s="186">
        <f t="shared" si="14"/>
        <v>0</v>
      </c>
      <c r="S41" s="283">
        <f t="shared" si="15"/>
        <v>0</v>
      </c>
      <c r="T41" s="287">
        <f t="shared" si="16"/>
        <v>0</v>
      </c>
      <c r="U41" s="287">
        <f t="shared" si="17"/>
        <v>0</v>
      </c>
      <c r="V41" s="287">
        <f t="shared" si="18"/>
        <v>0</v>
      </c>
      <c r="W41" s="288">
        <f t="shared" si="19"/>
        <v>0</v>
      </c>
      <c r="X41" s="289">
        <f t="shared" si="20"/>
        <v>0</v>
      </c>
      <c r="Y41" s="189">
        <f>(SQRT(POWER(O41,2)+POWER(P41,2)+POWER(Q41,2)+POWER(R41,2)+POWER(S41,2)+POWER(T41,2)+POWER(U41,2)+POWER(V41,2)+POWER(W41,2)+POWER(X41,2)))/AVERAGE('Site Description'!$B$34:$K$34)</f>
        <v>0</v>
      </c>
    </row>
    <row r="42" spans="1:25" x14ac:dyDescent="0.2">
      <c r="A42" s="146" t="s">
        <v>28</v>
      </c>
      <c r="B42" s="247"/>
      <c r="C42" s="244">
        <f>IFERROR(Density!C42*Equations!D12,"")</f>
        <v>0</v>
      </c>
      <c r="D42" s="244">
        <f>IFERROR(Density!D42*Equations!E12,"")</f>
        <v>0</v>
      </c>
      <c r="E42" s="244">
        <f>IFERROR(Density!E42*Equations!F12,"")</f>
        <v>0</v>
      </c>
      <c r="F42" s="248">
        <f>IFERROR(Density!F42*Equations!G12,"")</f>
        <v>0</v>
      </c>
      <c r="G42" s="154">
        <f>IFERROR(Density!G42*Equations!H12,"")</f>
        <v>0</v>
      </c>
      <c r="H42" s="154">
        <f>IFERROR(Density!H42*Equations!I12,"")</f>
        <v>0</v>
      </c>
      <c r="I42" s="154">
        <f>IFERROR(Density!I42*Equations!J12,"")</f>
        <v>0</v>
      </c>
      <c r="J42" s="100">
        <f>IFERROR(Density!J42*Equations!K12,"")</f>
        <v>0</v>
      </c>
      <c r="K42" s="114">
        <f>IFERROR(Density!K42*Equations!L12,"")</f>
        <v>0</v>
      </c>
      <c r="L42" s="189">
        <f>SUM(B42:K42)/('Site Description'!$C$34)</f>
        <v>0</v>
      </c>
      <c r="N42" s="146" t="s">
        <v>28</v>
      </c>
      <c r="O42" s="282"/>
      <c r="P42" s="186">
        <f t="shared" si="12"/>
        <v>0</v>
      </c>
      <c r="Q42" s="186">
        <f t="shared" si="13"/>
        <v>0</v>
      </c>
      <c r="R42" s="186">
        <f t="shared" si="14"/>
        <v>0</v>
      </c>
      <c r="S42" s="283">
        <f t="shared" si="15"/>
        <v>0</v>
      </c>
      <c r="T42" s="287">
        <f t="shared" si="16"/>
        <v>1.1326652483098083</v>
      </c>
      <c r="U42" s="287">
        <f t="shared" si="17"/>
        <v>0</v>
      </c>
      <c r="V42" s="287">
        <f t="shared" si="18"/>
        <v>0</v>
      </c>
      <c r="W42" s="288">
        <f t="shared" si="19"/>
        <v>0</v>
      </c>
      <c r="X42" s="289">
        <f t="shared" si="20"/>
        <v>0</v>
      </c>
      <c r="Y42" s="189">
        <f>(SQRT(POWER(O42,2)+POWER(P42,2)+POWER(Q42,2)+POWER(R42,2)+POWER(S42,2)+POWER(T42,2)+POWER(U42,2)+POWER(V42,2)+POWER(W42,2)+POWER(X42,2)))/AVERAGE('Site Description'!$B$34:$K$34)</f>
        <v>9.4388770692484022E-3</v>
      </c>
    </row>
    <row r="43" spans="1:25" x14ac:dyDescent="0.2">
      <c r="A43" s="146" t="s">
        <v>29</v>
      </c>
      <c r="B43" s="247"/>
      <c r="C43" s="244">
        <f>IFERROR(Density!C43*Equations!D13,"")</f>
        <v>0</v>
      </c>
      <c r="D43" s="244">
        <f>IFERROR(Density!D43*Equations!E13,"")</f>
        <v>0</v>
      </c>
      <c r="E43" s="244">
        <f>IFERROR(Density!E43*Equations!F13,"")</f>
        <v>0</v>
      </c>
      <c r="F43" s="245">
        <f>IFERROR(Density!F43*Equations!G13,"")</f>
        <v>0</v>
      </c>
      <c r="G43" s="154">
        <f>IFERROR(Density!G43*Equations!H13,"")</f>
        <v>0</v>
      </c>
      <c r="H43" s="154">
        <f>IFERROR(Density!H43*Equations!I13,"")</f>
        <v>0</v>
      </c>
      <c r="I43" s="154">
        <f>IFERROR(Density!I43*Equations!J13,"")</f>
        <v>0</v>
      </c>
      <c r="J43" s="154">
        <f>IFERROR(Density!J43*Equations!K13,"")</f>
        <v>0</v>
      </c>
      <c r="K43" s="155">
        <f>IFERROR(Density!K43*Equations!L13,"")</f>
        <v>0</v>
      </c>
      <c r="L43" s="189">
        <f>SUM(B43:K43)/('Site Description'!$C$34)</f>
        <v>0</v>
      </c>
      <c r="N43" s="146" t="s">
        <v>29</v>
      </c>
      <c r="O43" s="282"/>
      <c r="P43" s="186">
        <f t="shared" si="12"/>
        <v>0</v>
      </c>
      <c r="Q43" s="186">
        <f t="shared" si="13"/>
        <v>0</v>
      </c>
      <c r="R43" s="186">
        <f t="shared" si="14"/>
        <v>0</v>
      </c>
      <c r="S43" s="187">
        <f t="shared" si="15"/>
        <v>0</v>
      </c>
      <c r="T43" s="287">
        <f t="shared" si="16"/>
        <v>0</v>
      </c>
      <c r="U43" s="287">
        <f t="shared" si="17"/>
        <v>0</v>
      </c>
      <c r="V43" s="287">
        <f t="shared" si="18"/>
        <v>0</v>
      </c>
      <c r="W43" s="287">
        <f t="shared" si="19"/>
        <v>0</v>
      </c>
      <c r="X43" s="290">
        <f t="shared" si="20"/>
        <v>0</v>
      </c>
      <c r="Y43" s="189">
        <f>(SQRT(POWER(O43,2)+POWER(P43,2)+POWER(Q43,2)+POWER(R43,2)+POWER(S43,2)+POWER(T43,2)+POWER(U43,2)+POWER(V43,2)+POWER(W43,2)+POWER(X43,2)))/AVERAGE('Site Description'!$B$34:$K$34)</f>
        <v>0</v>
      </c>
    </row>
    <row r="44" spans="1:25" x14ac:dyDescent="0.2">
      <c r="A44" s="146" t="s">
        <v>26</v>
      </c>
      <c r="B44" s="247"/>
      <c r="C44" s="244">
        <f>IFERROR(Density!C44*Equations!D14,"")</f>
        <v>0</v>
      </c>
      <c r="D44" s="244">
        <f>IFERROR(Density!D44*Equations!E14,"")</f>
        <v>0</v>
      </c>
      <c r="E44" s="244">
        <f>IFERROR(Density!E44*Equations!F14,"")</f>
        <v>0</v>
      </c>
      <c r="F44" s="248">
        <f>IFERROR(Density!F44*Equations!G14,"")</f>
        <v>0</v>
      </c>
      <c r="G44" s="154">
        <f>IFERROR(Density!G44*Equations!H14,"")</f>
        <v>0</v>
      </c>
      <c r="H44" s="154">
        <f>IFERROR(Density!H44*Equations!I14,"")</f>
        <v>0</v>
      </c>
      <c r="I44" s="154">
        <f>IFERROR(Density!I44*Equations!J14,"")</f>
        <v>0</v>
      </c>
      <c r="J44" s="100">
        <f>IFERROR(Density!J44*Equations!K14,"")</f>
        <v>0</v>
      </c>
      <c r="K44" s="114">
        <f>IFERROR(Density!K44*Equations!L14,"")</f>
        <v>0</v>
      </c>
      <c r="L44" s="189">
        <f>SUM(B44:K44)/('Site Description'!$C$34)</f>
        <v>0</v>
      </c>
      <c r="N44" s="146" t="s">
        <v>26</v>
      </c>
      <c r="O44" s="282"/>
      <c r="P44" s="186">
        <f t="shared" si="12"/>
        <v>0</v>
      </c>
      <c r="Q44" s="186">
        <f t="shared" si="13"/>
        <v>0</v>
      </c>
      <c r="R44" s="186">
        <f t="shared" si="14"/>
        <v>0</v>
      </c>
      <c r="S44" s="283">
        <f t="shared" si="15"/>
        <v>0</v>
      </c>
      <c r="T44" s="287">
        <f t="shared" si="16"/>
        <v>0</v>
      </c>
      <c r="U44" s="287">
        <f t="shared" si="17"/>
        <v>0</v>
      </c>
      <c r="V44" s="287">
        <f t="shared" si="18"/>
        <v>0</v>
      </c>
      <c r="W44" s="288">
        <f t="shared" si="19"/>
        <v>0</v>
      </c>
      <c r="X44" s="289">
        <f t="shared" si="20"/>
        <v>0</v>
      </c>
      <c r="Y44" s="189">
        <f>(SQRT(POWER(O44,2)+POWER(P44,2)+POWER(Q44,2)+POWER(R44,2)+POWER(S44,2)+POWER(T44,2)+POWER(U44,2)+POWER(V44,2)+POWER(W44,2)+POWER(X44,2)))/AVERAGE('Site Description'!$B$34:$K$34)</f>
        <v>0</v>
      </c>
    </row>
    <row r="45" spans="1:25" x14ac:dyDescent="0.2">
      <c r="A45" s="198"/>
      <c r="B45" s="252"/>
      <c r="C45" s="253"/>
      <c r="D45" s="253"/>
      <c r="E45" s="253"/>
      <c r="F45" s="254"/>
      <c r="G45" s="61"/>
      <c r="H45" s="61"/>
      <c r="I45" s="61"/>
      <c r="J45" s="61"/>
      <c r="K45" s="256"/>
      <c r="L45" s="189"/>
      <c r="N45" s="198"/>
      <c r="O45" s="286"/>
      <c r="P45" s="192">
        <f t="shared" si="12"/>
        <v>0</v>
      </c>
      <c r="Q45" s="192">
        <f t="shared" si="13"/>
        <v>0</v>
      </c>
      <c r="R45" s="192">
        <f t="shared" si="14"/>
        <v>0</v>
      </c>
      <c r="S45" s="191">
        <f t="shared" si="15"/>
        <v>0</v>
      </c>
      <c r="T45" s="291">
        <f t="shared" si="16"/>
        <v>0</v>
      </c>
      <c r="U45" s="291">
        <f t="shared" si="17"/>
        <v>0</v>
      </c>
      <c r="V45" s="291">
        <f t="shared" si="18"/>
        <v>0</v>
      </c>
      <c r="W45" s="291">
        <f t="shared" si="19"/>
        <v>0</v>
      </c>
      <c r="X45" s="292">
        <f t="shared" si="20"/>
        <v>0</v>
      </c>
      <c r="Y45" s="189">
        <f>(SQRT(POWER(O45,2)+POWER(P45,2)+POWER(Q45,2)+POWER(R45,2)+POWER(S45,2)+POWER(T45,2)+POWER(U45,2)+POWER(V45,2)+POWER(W45,2)+POWER(X45,2)))/AVERAGE('Site Description'!$B$34:$K$34)</f>
        <v>0</v>
      </c>
    </row>
    <row r="46" spans="1:25" x14ac:dyDescent="0.2">
      <c r="A46" s="146" t="s">
        <v>45</v>
      </c>
      <c r="B46" s="247"/>
      <c r="C46" s="154">
        <f>IFERROR(Density!C46*Equations!D16,"")</f>
        <v>0</v>
      </c>
      <c r="D46" s="154">
        <f>IFERROR(Density!D46*Equations!E16,"")</f>
        <v>0</v>
      </c>
      <c r="E46" s="154">
        <f>IFERROR(Density!E46*Equations!F16,"")</f>
        <v>0</v>
      </c>
      <c r="F46" s="216">
        <f>IFERROR(Density!F46*Equations!G16,"")</f>
        <v>0</v>
      </c>
      <c r="G46" s="154">
        <f>IFERROR(Density!G46*Equations!H16,"")</f>
        <v>0</v>
      </c>
      <c r="H46" s="154">
        <f>IFERROR(Density!H46*Equations!I16,"")</f>
        <v>0</v>
      </c>
      <c r="I46" s="154">
        <f>IFERROR(Density!I46*Equations!J16,"")</f>
        <v>0</v>
      </c>
      <c r="J46" s="154">
        <f>IFERROR(Density!J46*Equations!K16,"")</f>
        <v>0</v>
      </c>
      <c r="K46" s="114">
        <f>IFERROR(Density!K46*Equations!L16,"")</f>
        <v>0</v>
      </c>
      <c r="L46" s="189">
        <f>SUM(B46:K46)/('Site Description'!$C$34)</f>
        <v>0</v>
      </c>
      <c r="N46" s="146" t="s">
        <v>45</v>
      </c>
      <c r="O46" s="282"/>
      <c r="P46" s="287">
        <f t="shared" si="12"/>
        <v>0</v>
      </c>
      <c r="Q46" s="287">
        <f t="shared" si="13"/>
        <v>0</v>
      </c>
      <c r="R46" s="287">
        <f t="shared" si="14"/>
        <v>0</v>
      </c>
      <c r="S46" s="71">
        <f t="shared" si="15"/>
        <v>0</v>
      </c>
      <c r="T46" s="287">
        <f t="shared" si="16"/>
        <v>0</v>
      </c>
      <c r="U46" s="287">
        <f t="shared" si="17"/>
        <v>0</v>
      </c>
      <c r="V46" s="287">
        <f t="shared" si="18"/>
        <v>0</v>
      </c>
      <c r="W46" s="287">
        <f t="shared" si="19"/>
        <v>0</v>
      </c>
      <c r="X46" s="289">
        <f t="shared" si="20"/>
        <v>0</v>
      </c>
      <c r="Y46" s="189">
        <f>(SQRT(POWER(O46,2)+POWER(P46,2)+POWER(Q46,2)+POWER(R46,2)+POWER(S46,2)+POWER(T46,2)+POWER(U46,2)+POWER(V46,2)+POWER(W46,2)+POWER(X46,2)))/AVERAGE('Site Description'!$B$34:$K$34)</f>
        <v>0</v>
      </c>
    </row>
    <row r="47" spans="1:25" x14ac:dyDescent="0.2">
      <c r="A47" s="146" t="s">
        <v>46</v>
      </c>
      <c r="B47" s="247"/>
      <c r="C47" s="154">
        <f>IFERROR(Density!C47*Equations!D17,"")</f>
        <v>0</v>
      </c>
      <c r="D47" s="154">
        <f>IFERROR(Density!D47*Equations!E17,"")</f>
        <v>0</v>
      </c>
      <c r="E47" s="154">
        <f>IFERROR(Density!E47*Equations!F17,"")</f>
        <v>0</v>
      </c>
      <c r="F47" s="216">
        <f>IFERROR(Density!F47*Equations!G17,"")</f>
        <v>0</v>
      </c>
      <c r="G47" s="154">
        <f>IFERROR(Density!G47*Equations!H17,"")</f>
        <v>0</v>
      </c>
      <c r="H47" s="154">
        <f>IFERROR(Density!H47*Equations!I17,"")</f>
        <v>0</v>
      </c>
      <c r="I47" s="154">
        <f>IFERROR(Density!I47*Equations!J17,"")</f>
        <v>0</v>
      </c>
      <c r="J47" s="154">
        <f>IFERROR(Density!J47*Equations!K17,"")</f>
        <v>0</v>
      </c>
      <c r="K47" s="155">
        <f>IFERROR(Density!K47*Equations!L17,"")</f>
        <v>0</v>
      </c>
      <c r="L47" s="189">
        <f>SUM(B47:K47)/('Site Description'!$C$34)</f>
        <v>0</v>
      </c>
      <c r="N47" s="146" t="s">
        <v>46</v>
      </c>
      <c r="O47" s="282"/>
      <c r="P47" s="287">
        <f t="shared" si="12"/>
        <v>0</v>
      </c>
      <c r="Q47" s="287">
        <f t="shared" si="13"/>
        <v>0</v>
      </c>
      <c r="R47" s="287">
        <f t="shared" si="14"/>
        <v>0</v>
      </c>
      <c r="S47" s="71">
        <f t="shared" si="15"/>
        <v>0</v>
      </c>
      <c r="T47" s="287">
        <f t="shared" si="16"/>
        <v>0</v>
      </c>
      <c r="U47" s="287">
        <f t="shared" si="17"/>
        <v>0</v>
      </c>
      <c r="V47" s="287">
        <f t="shared" si="18"/>
        <v>0</v>
      </c>
      <c r="W47" s="287">
        <f t="shared" si="19"/>
        <v>0</v>
      </c>
      <c r="X47" s="290">
        <f t="shared" si="20"/>
        <v>0</v>
      </c>
      <c r="Y47" s="189">
        <f>(SQRT(POWER(O47,2)+POWER(P47,2)+POWER(Q47,2)+POWER(R47,2)+POWER(S47,2)+POWER(T47,2)+POWER(U47,2)+POWER(V47,2)+POWER(W47,2)+POWER(X47,2)))/AVERAGE('Site Description'!$B$34:$K$34)</f>
        <v>0</v>
      </c>
    </row>
    <row r="48" spans="1:25" x14ac:dyDescent="0.2">
      <c r="A48" s="146" t="s">
        <v>47</v>
      </c>
      <c r="B48" s="247"/>
      <c r="C48" s="154">
        <f>IFERROR(Density!C48*Equations!D18,"")</f>
        <v>0</v>
      </c>
      <c r="D48" s="154">
        <f>IFERROR(Density!D48*Equations!E18,"")</f>
        <v>0</v>
      </c>
      <c r="E48" s="154">
        <f>IFERROR(Density!E48*Equations!F18,"")</f>
        <v>0</v>
      </c>
      <c r="F48" s="214">
        <f>IFERROR(Density!F48*Equations!G18,"")</f>
        <v>0</v>
      </c>
      <c r="G48" s="154">
        <f>IFERROR(Density!G48*Equations!H18,"")</f>
        <v>0</v>
      </c>
      <c r="H48" s="154">
        <f>IFERROR(Density!H48*Equations!I18,"")</f>
        <v>0</v>
      </c>
      <c r="I48" s="154">
        <f>IFERROR(Density!I48*Equations!J18,"")</f>
        <v>0</v>
      </c>
      <c r="J48" s="100">
        <f>IFERROR(Density!J48*Equations!K18,"")</f>
        <v>0</v>
      </c>
      <c r="K48" s="114">
        <f>IFERROR(Density!K48*Equations!L18,"")</f>
        <v>0</v>
      </c>
      <c r="L48" s="189">
        <f>SUM(B48:K48)/('Site Description'!$C$34)</f>
        <v>0</v>
      </c>
      <c r="N48" s="146" t="s">
        <v>47</v>
      </c>
      <c r="O48" s="282"/>
      <c r="P48" s="287">
        <f t="shared" si="12"/>
        <v>0</v>
      </c>
      <c r="Q48" s="287">
        <f t="shared" si="13"/>
        <v>0</v>
      </c>
      <c r="R48" s="287">
        <f t="shared" si="14"/>
        <v>0</v>
      </c>
      <c r="S48" s="293">
        <f t="shared" si="15"/>
        <v>0</v>
      </c>
      <c r="T48" s="287">
        <f t="shared" si="16"/>
        <v>0</v>
      </c>
      <c r="U48" s="287">
        <f t="shared" si="17"/>
        <v>0</v>
      </c>
      <c r="V48" s="287">
        <f t="shared" si="18"/>
        <v>0</v>
      </c>
      <c r="W48" s="288">
        <f t="shared" si="19"/>
        <v>0</v>
      </c>
      <c r="X48" s="289">
        <f t="shared" si="20"/>
        <v>0</v>
      </c>
      <c r="Y48" s="189">
        <f>(SQRT(POWER(O48,2)+POWER(P48,2)+POWER(Q48,2)+POWER(R48,2)+POWER(S48,2)+POWER(T48,2)+POWER(U48,2)+POWER(V48,2)+POWER(W48,2)+POWER(X48,2)))/AVERAGE('Site Description'!$B$34:$K$34)</f>
        <v>0</v>
      </c>
    </row>
    <row r="49" spans="1:26" x14ac:dyDescent="0.2">
      <c r="A49" s="146" t="s">
        <v>48</v>
      </c>
      <c r="B49" s="247"/>
      <c r="C49" s="154">
        <f>IFERROR(Density!C49*Equations!D19,"")</f>
        <v>0</v>
      </c>
      <c r="D49" s="154">
        <f>IFERROR(Density!D49*Equations!E19,"")</f>
        <v>0</v>
      </c>
      <c r="E49" s="154">
        <f>IFERROR(Density!E49*Equations!F19,"")</f>
        <v>0</v>
      </c>
      <c r="F49" s="214">
        <f>IFERROR(Density!F49*Equations!G19,"")</f>
        <v>0</v>
      </c>
      <c r="G49" s="154">
        <f>IFERROR(Density!G49*Equations!H19,"")</f>
        <v>0</v>
      </c>
      <c r="H49" s="154">
        <f>IFERROR(Density!H49*Equations!I19,"")</f>
        <v>0</v>
      </c>
      <c r="I49" s="154">
        <f>IFERROR(Density!I49*Equations!J19,"")</f>
        <v>0</v>
      </c>
      <c r="J49" s="100">
        <f>IFERROR(Density!J49*Equations!K19,"")</f>
        <v>0</v>
      </c>
      <c r="K49" s="114">
        <f>IFERROR(Density!K49*Equations!L19,"")</f>
        <v>0</v>
      </c>
      <c r="L49" s="189">
        <f>SUM(B49:K49)/('Site Description'!$C$34)</f>
        <v>0</v>
      </c>
      <c r="N49" s="146" t="s">
        <v>48</v>
      </c>
      <c r="O49" s="282"/>
      <c r="P49" s="287">
        <f t="shared" si="12"/>
        <v>0</v>
      </c>
      <c r="Q49" s="287">
        <f t="shared" si="13"/>
        <v>0</v>
      </c>
      <c r="R49" s="287">
        <f t="shared" si="14"/>
        <v>0</v>
      </c>
      <c r="S49" s="293">
        <f t="shared" si="15"/>
        <v>0</v>
      </c>
      <c r="T49" s="287">
        <f t="shared" si="16"/>
        <v>0</v>
      </c>
      <c r="U49" s="287">
        <f t="shared" si="17"/>
        <v>0</v>
      </c>
      <c r="V49" s="287">
        <f t="shared" si="18"/>
        <v>0</v>
      </c>
      <c r="W49" s="288">
        <f t="shared" si="19"/>
        <v>0</v>
      </c>
      <c r="X49" s="289">
        <f t="shared" si="20"/>
        <v>0</v>
      </c>
      <c r="Y49" s="189">
        <f>(SQRT(POWER(O49,2)+POWER(P49,2)+POWER(Q49,2)+POWER(R49,2)+POWER(S49,2)+POWER(T49,2)+POWER(U49,2)+POWER(V49,2)+POWER(W49,2)+POWER(X49,2)))/AVERAGE('Site Description'!$B$34:$K$34)</f>
        <v>0</v>
      </c>
    </row>
    <row r="50" spans="1:26" x14ac:dyDescent="0.2">
      <c r="A50" s="146" t="s">
        <v>32</v>
      </c>
      <c r="B50" s="247"/>
      <c r="C50" s="154">
        <f>IFERROR(Density!C50*Equations!D20,"")</f>
        <v>0</v>
      </c>
      <c r="D50" s="154">
        <f>IFERROR(Density!D50*Equations!E20,"")</f>
        <v>0</v>
      </c>
      <c r="E50" s="154">
        <f>IFERROR(Density!E50*Equations!F20,"")</f>
        <v>0</v>
      </c>
      <c r="F50" s="216">
        <f>IFERROR(Density!F50*Equations!G20,"")</f>
        <v>0</v>
      </c>
      <c r="G50" s="154">
        <f>IFERROR(Density!G50*Equations!H20,"")</f>
        <v>0</v>
      </c>
      <c r="H50" s="154">
        <f>IFERROR(Density!H50*Equations!I20,"")</f>
        <v>0</v>
      </c>
      <c r="I50" s="154">
        <f>IFERROR(Density!I50*Equations!J20,"")</f>
        <v>0</v>
      </c>
      <c r="J50" s="154">
        <f>IFERROR(Density!J50*Equations!K20,"")</f>
        <v>0</v>
      </c>
      <c r="K50" s="155">
        <f>IFERROR(Density!K50*Equations!L20,"")</f>
        <v>0</v>
      </c>
      <c r="L50" s="189">
        <f>SUM(B50:K50)/('Site Description'!$C$34)</f>
        <v>0</v>
      </c>
      <c r="N50" s="146" t="s">
        <v>32</v>
      </c>
      <c r="O50" s="282"/>
      <c r="P50" s="287">
        <f t="shared" si="12"/>
        <v>0</v>
      </c>
      <c r="Q50" s="287">
        <f t="shared" si="13"/>
        <v>0</v>
      </c>
      <c r="R50" s="287">
        <f t="shared" si="14"/>
        <v>0</v>
      </c>
      <c r="S50" s="71">
        <f t="shared" si="15"/>
        <v>0</v>
      </c>
      <c r="T50" s="287">
        <f t="shared" si="16"/>
        <v>0</v>
      </c>
      <c r="U50" s="287">
        <f t="shared" si="17"/>
        <v>0</v>
      </c>
      <c r="V50" s="287">
        <f t="shared" si="18"/>
        <v>0</v>
      </c>
      <c r="W50" s="287">
        <f t="shared" si="19"/>
        <v>0</v>
      </c>
      <c r="X50" s="290">
        <f t="shared" si="20"/>
        <v>0</v>
      </c>
      <c r="Y50" s="189">
        <f>(SQRT(POWER(O50,2)+POWER(P50,2)+POWER(Q50,2)+POWER(R50,2)+POWER(S50,2)+POWER(T50,2)+POWER(U50,2)+POWER(V50,2)+POWER(W50,2)+POWER(X50,2)))/AVERAGE('Site Description'!$B$34:$K$34)</f>
        <v>0</v>
      </c>
    </row>
    <row r="51" spans="1:26" x14ac:dyDescent="0.2">
      <c r="A51" s="146" t="s">
        <v>49</v>
      </c>
      <c r="B51" s="247"/>
      <c r="C51" s="154">
        <f>IFERROR(Density!C51*Equations!D21,"")</f>
        <v>24.660928157704003</v>
      </c>
      <c r="D51" s="154">
        <f>IFERROR(Density!D51*Equations!E21,"")</f>
        <v>0</v>
      </c>
      <c r="E51" s="154">
        <f>IFERROR(Density!E51*Equations!F21,"")</f>
        <v>0</v>
      </c>
      <c r="F51" s="216">
        <f>IFERROR(Density!F51*Equations!G21,"")</f>
        <v>0</v>
      </c>
      <c r="G51" s="154">
        <f>IFERROR(Density!G51*Equations!H21,"")</f>
        <v>10.429409662545568</v>
      </c>
      <c r="H51" s="154">
        <f>IFERROR(Density!H51*Equations!I21,"")</f>
        <v>0</v>
      </c>
      <c r="I51" s="154">
        <f>IFERROR(Density!I51*Equations!J21,"")</f>
        <v>0</v>
      </c>
      <c r="J51" s="154">
        <f>IFERROR(Density!J51*Equations!K21,"")</f>
        <v>0</v>
      </c>
      <c r="K51" s="155">
        <f>IFERROR(Density!K51*Equations!L21,"")</f>
        <v>0</v>
      </c>
      <c r="L51" s="189">
        <f>SUM(B51:K51)/('Site Description'!$C$34)</f>
        <v>0.29241948183541311</v>
      </c>
      <c r="N51" s="146" t="s">
        <v>49</v>
      </c>
      <c r="O51" s="282"/>
      <c r="P51" s="287">
        <f t="shared" si="12"/>
        <v>10.527892069188832</v>
      </c>
      <c r="Q51" s="287">
        <f t="shared" si="13"/>
        <v>0</v>
      </c>
      <c r="R51" s="287">
        <f t="shared" si="14"/>
        <v>0</v>
      </c>
      <c r="S51" s="71">
        <f t="shared" si="15"/>
        <v>0</v>
      </c>
      <c r="T51" s="287">
        <f t="shared" si="16"/>
        <v>7.8829801134149751</v>
      </c>
      <c r="U51" s="287">
        <f t="shared" si="17"/>
        <v>0</v>
      </c>
      <c r="V51" s="287">
        <f t="shared" si="18"/>
        <v>0</v>
      </c>
      <c r="W51" s="287">
        <f t="shared" si="19"/>
        <v>0</v>
      </c>
      <c r="X51" s="290">
        <f t="shared" si="20"/>
        <v>0</v>
      </c>
      <c r="Y51" s="189">
        <f>(SQRT(POWER(O51,2)+POWER(P51,2)+POWER(Q51,2)+POWER(R51,2)+POWER(S51,2)+POWER(T51,2)+POWER(U51,2)+POWER(V51,2)+POWER(W51,2)+POWER(X51,2)))/AVERAGE('Site Description'!$B$34:$K$34)</f>
        <v>0.10960088163960872</v>
      </c>
    </row>
    <row r="52" spans="1:26" x14ac:dyDescent="0.2">
      <c r="A52" s="146" t="s">
        <v>76</v>
      </c>
      <c r="B52" s="247"/>
      <c r="C52" s="154">
        <f>IFERROR(Density!C52*Equations!D22,"")</f>
        <v>0</v>
      </c>
      <c r="D52" s="154">
        <f>IFERROR(Density!D52*Equations!E22,"")</f>
        <v>0</v>
      </c>
      <c r="E52" s="154">
        <f>IFERROR(Density!E52*Equations!F22,"")</f>
        <v>0</v>
      </c>
      <c r="F52" s="214">
        <f>IFERROR(Density!F52*Equations!G22,"")</f>
        <v>0</v>
      </c>
      <c r="G52" s="154">
        <f>IFERROR(Density!G52*Equations!H22,"")</f>
        <v>0</v>
      </c>
      <c r="H52" s="154">
        <f>IFERROR(Density!H52*Equations!I22,"")</f>
        <v>0</v>
      </c>
      <c r="I52" s="154">
        <f>IFERROR(Density!I52*Equations!J22,"")</f>
        <v>0</v>
      </c>
      <c r="J52" s="100">
        <f>IFERROR(Density!J52*Equations!K22,"")</f>
        <v>0</v>
      </c>
      <c r="K52" s="114">
        <f>IFERROR(Density!K52*Equations!L22,"")</f>
        <v>0</v>
      </c>
      <c r="L52" s="189">
        <f>SUM(B52:K52)/('Site Description'!$C$34)</f>
        <v>0</v>
      </c>
      <c r="N52" s="146" t="s">
        <v>76</v>
      </c>
      <c r="O52" s="282"/>
      <c r="P52" s="287">
        <f t="shared" si="12"/>
        <v>0</v>
      </c>
      <c r="Q52" s="287">
        <f t="shared" si="13"/>
        <v>0</v>
      </c>
      <c r="R52" s="287">
        <f t="shared" si="14"/>
        <v>0</v>
      </c>
      <c r="S52" s="293">
        <f t="shared" si="15"/>
        <v>0</v>
      </c>
      <c r="T52" s="287">
        <f t="shared" si="16"/>
        <v>0</v>
      </c>
      <c r="U52" s="287">
        <f t="shared" si="17"/>
        <v>0</v>
      </c>
      <c r="V52" s="287">
        <f t="shared" si="18"/>
        <v>0</v>
      </c>
      <c r="W52" s="288">
        <f t="shared" si="19"/>
        <v>0</v>
      </c>
      <c r="X52" s="289">
        <f t="shared" si="20"/>
        <v>0</v>
      </c>
      <c r="Y52" s="189">
        <f>(SQRT(POWER(O52,2)+POWER(P52,2)+POWER(Q52,2)+POWER(R52,2)+POWER(S52,2)+POWER(T52,2)+POWER(U52,2)+POWER(V52,2)+POWER(W52,2)+POWER(X52,2)))/AVERAGE('Site Description'!$B$34:$K$34)</f>
        <v>0</v>
      </c>
    </row>
    <row r="53" spans="1:26" x14ac:dyDescent="0.2">
      <c r="A53" s="146" t="s">
        <v>33</v>
      </c>
      <c r="B53" s="247"/>
      <c r="C53" s="154">
        <f>IFERROR(Density!C53*Equations!D23,"")</f>
        <v>0</v>
      </c>
      <c r="D53" s="154">
        <f>IFERROR(Density!D53*Equations!E23,"")</f>
        <v>0</v>
      </c>
      <c r="E53" s="154">
        <f>IFERROR(Density!E53*Equations!F23,"")</f>
        <v>0</v>
      </c>
      <c r="F53" s="214">
        <f>IFERROR(Density!F53*Equations!G23,"")</f>
        <v>0</v>
      </c>
      <c r="G53" s="154">
        <f>IFERROR(Density!G53*Equations!H23,"")</f>
        <v>0</v>
      </c>
      <c r="H53" s="154">
        <f>IFERROR(Density!H53*Equations!I23,"")</f>
        <v>0</v>
      </c>
      <c r="I53" s="154">
        <f>IFERROR(Density!I53*Equations!J23,"")</f>
        <v>0</v>
      </c>
      <c r="J53" s="100">
        <f>IFERROR(Density!J53*Equations!K23,"")</f>
        <v>0</v>
      </c>
      <c r="K53" s="114">
        <f>IFERROR(Density!K53*Equations!L23,"")</f>
        <v>0</v>
      </c>
      <c r="L53" s="189">
        <f>SUM(B53:K53)/('Site Description'!$C$34)</f>
        <v>0</v>
      </c>
      <c r="N53" s="146" t="s">
        <v>33</v>
      </c>
      <c r="O53" s="282"/>
      <c r="P53" s="287">
        <f t="shared" si="12"/>
        <v>0</v>
      </c>
      <c r="Q53" s="287">
        <f t="shared" si="13"/>
        <v>0</v>
      </c>
      <c r="R53" s="287">
        <f t="shared" si="14"/>
        <v>0</v>
      </c>
      <c r="S53" s="293">
        <f t="shared" si="15"/>
        <v>0</v>
      </c>
      <c r="T53" s="287">
        <f t="shared" si="16"/>
        <v>0</v>
      </c>
      <c r="U53" s="287">
        <f t="shared" si="17"/>
        <v>0</v>
      </c>
      <c r="V53" s="287">
        <f t="shared" si="18"/>
        <v>0</v>
      </c>
      <c r="W53" s="288">
        <f t="shared" si="19"/>
        <v>0</v>
      </c>
      <c r="X53" s="289">
        <f t="shared" si="20"/>
        <v>0</v>
      </c>
      <c r="Y53" s="189">
        <f>(SQRT(POWER(O53,2)+POWER(P53,2)+POWER(Q53,2)+POWER(R53,2)+POWER(S53,2)+POWER(T53,2)+POWER(U53,2)+POWER(V53,2)+POWER(W53,2)+POWER(X53,2)))/AVERAGE('Site Description'!$B$34:$K$34)</f>
        <v>0</v>
      </c>
    </row>
    <row r="54" spans="1:26" x14ac:dyDescent="0.2">
      <c r="A54" s="146" t="s">
        <v>111</v>
      </c>
      <c r="B54" s="247"/>
      <c r="C54" s="154">
        <f>IFERROR(Density!C54*Equations!D24,"")</f>
        <v>0</v>
      </c>
      <c r="D54" s="154">
        <f>IFERROR(Density!D54*Equations!E24,"")</f>
        <v>0</v>
      </c>
      <c r="E54" s="154">
        <f>IFERROR(Density!E54*Equations!F24,"")</f>
        <v>0</v>
      </c>
      <c r="F54" s="216">
        <f>IFERROR(Density!F54*Equations!G24,"")</f>
        <v>0</v>
      </c>
      <c r="G54" s="154">
        <f>IFERROR(Density!G54*Equations!H24,"")</f>
        <v>0</v>
      </c>
      <c r="H54" s="154">
        <f>IFERROR(Density!H54*Equations!I24,"")</f>
        <v>0</v>
      </c>
      <c r="I54" s="154">
        <f>IFERROR(Density!I54*Equations!J24,"")</f>
        <v>0</v>
      </c>
      <c r="J54" s="154">
        <f>IFERROR(Density!J54*Equations!K24,"")</f>
        <v>0</v>
      </c>
      <c r="K54" s="155">
        <f>IFERROR(Density!K54*Equations!L24,"")</f>
        <v>0</v>
      </c>
      <c r="L54" s="189">
        <f>SUM(B54:K54)/('Site Description'!$C$34)</f>
        <v>0</v>
      </c>
      <c r="N54" s="146" t="s">
        <v>111</v>
      </c>
      <c r="O54" s="282"/>
      <c r="P54" s="287">
        <f t="shared" si="12"/>
        <v>0</v>
      </c>
      <c r="Q54" s="287">
        <f t="shared" si="13"/>
        <v>0</v>
      </c>
      <c r="R54" s="287">
        <f t="shared" si="14"/>
        <v>0</v>
      </c>
      <c r="S54" s="71">
        <f t="shared" si="15"/>
        <v>0</v>
      </c>
      <c r="T54" s="287">
        <f t="shared" si="16"/>
        <v>0</v>
      </c>
      <c r="U54" s="287">
        <f t="shared" si="17"/>
        <v>0</v>
      </c>
      <c r="V54" s="287">
        <f t="shared" si="18"/>
        <v>0</v>
      </c>
      <c r="W54" s="287">
        <f t="shared" si="19"/>
        <v>0</v>
      </c>
      <c r="X54" s="290">
        <f t="shared" si="20"/>
        <v>0</v>
      </c>
      <c r="Y54" s="189">
        <f>(SQRT(POWER(O54,2)+POWER(P54,2)+POWER(Q54,2)+POWER(R54,2)+POWER(S54,2)+POWER(T54,2)+POWER(U54,2)+POWER(V54,2)+POWER(W54,2)+POWER(X54,2)))/AVERAGE('Site Description'!$B$34:$K$34)</f>
        <v>0</v>
      </c>
    </row>
    <row r="55" spans="1:26" x14ac:dyDescent="0.2">
      <c r="A55" s="146" t="s">
        <v>50</v>
      </c>
      <c r="B55" s="247"/>
      <c r="C55" s="154">
        <f>IFERROR(Density!C55*Equations!D25,"")</f>
        <v>0</v>
      </c>
      <c r="D55" s="154">
        <f>IFERROR(Density!D55*Equations!E25,"")</f>
        <v>0</v>
      </c>
      <c r="E55" s="100">
        <f>IFERROR(Density!E55*Equations!F25,"")</f>
        <v>0</v>
      </c>
      <c r="F55" s="214">
        <f>IFERROR(Density!F55*Equations!G25,"")</f>
        <v>0</v>
      </c>
      <c r="G55" s="154">
        <f>IFERROR(Density!G55*Equations!H25,"")</f>
        <v>0</v>
      </c>
      <c r="H55" s="154">
        <f>IFERROR(Density!H55*Equations!I25,"")</f>
        <v>0</v>
      </c>
      <c r="I55" s="100">
        <f>IFERROR(Density!I55*Equations!J25,"")</f>
        <v>0</v>
      </c>
      <c r="J55" s="100">
        <f>IFERROR(Density!J55*Equations!K25,"")</f>
        <v>0</v>
      </c>
      <c r="K55" s="114">
        <f>IFERROR(Density!K55*Equations!L25,"")</f>
        <v>0</v>
      </c>
      <c r="L55" s="189">
        <f>SUM(B55:K55)/('Site Description'!$C$34)</f>
        <v>0</v>
      </c>
      <c r="M55" s="174"/>
      <c r="N55" s="146" t="s">
        <v>50</v>
      </c>
      <c r="O55" s="282"/>
      <c r="P55" s="287">
        <f t="shared" si="12"/>
        <v>0</v>
      </c>
      <c r="Q55" s="287">
        <f t="shared" si="13"/>
        <v>0</v>
      </c>
      <c r="R55" s="288">
        <f t="shared" si="14"/>
        <v>0</v>
      </c>
      <c r="S55" s="293">
        <f t="shared" si="15"/>
        <v>0</v>
      </c>
      <c r="T55" s="287">
        <f t="shared" si="16"/>
        <v>0</v>
      </c>
      <c r="U55" s="287">
        <f t="shared" si="17"/>
        <v>0</v>
      </c>
      <c r="V55" s="288">
        <f t="shared" si="18"/>
        <v>0</v>
      </c>
      <c r="W55" s="288">
        <f t="shared" si="19"/>
        <v>0</v>
      </c>
      <c r="X55" s="289">
        <f t="shared" si="20"/>
        <v>0</v>
      </c>
      <c r="Y55" s="189">
        <f>(SQRT(POWER(O55,2)+POWER(P55,2)+POWER(Q55,2)+POWER(R55,2)+POWER(S55,2)+POWER(T55,2)+POWER(U55,2)+POWER(V55,2)+POWER(W55,2)+POWER(X55,2)))/AVERAGE('Site Description'!$B$34:$K$34)</f>
        <v>0</v>
      </c>
      <c r="Z55" s="174"/>
    </row>
    <row r="56" spans="1:26" x14ac:dyDescent="0.2">
      <c r="A56" s="146" t="s">
        <v>31</v>
      </c>
      <c r="B56" s="247"/>
      <c r="C56" s="154">
        <f>IFERROR(Density!C56*Equations!D26,"")</f>
        <v>0</v>
      </c>
      <c r="D56" s="154">
        <f>IFERROR(Density!D56*Equations!E26,"")</f>
        <v>0</v>
      </c>
      <c r="E56" s="154">
        <f>IFERROR(Density!E56*Equations!F26,"")</f>
        <v>0</v>
      </c>
      <c r="F56" s="216">
        <f>IFERROR(Density!F56*Equations!G26,"")</f>
        <v>0</v>
      </c>
      <c r="G56" s="154">
        <f>IFERROR(Density!G56*Equations!H26,"")</f>
        <v>0</v>
      </c>
      <c r="H56" s="154">
        <f>IFERROR(Density!H56*Equations!I26,"")</f>
        <v>0</v>
      </c>
      <c r="I56" s="154">
        <f>IFERROR(Density!I56*Equations!J26,"")</f>
        <v>0</v>
      </c>
      <c r="J56" s="154">
        <f>IFERROR(Density!J56*Equations!K26,"")</f>
        <v>0</v>
      </c>
      <c r="K56" s="155">
        <f>IFERROR(Density!K56*Equations!L26,"")</f>
        <v>0</v>
      </c>
      <c r="L56" s="189">
        <f>SUM(B56:K56)/('Site Description'!$C$34)</f>
        <v>0</v>
      </c>
      <c r="N56" s="146" t="s">
        <v>31</v>
      </c>
      <c r="O56" s="282"/>
      <c r="P56" s="287">
        <f t="shared" si="12"/>
        <v>0</v>
      </c>
      <c r="Q56" s="287">
        <f t="shared" si="13"/>
        <v>0</v>
      </c>
      <c r="R56" s="287">
        <f t="shared" si="14"/>
        <v>0</v>
      </c>
      <c r="S56" s="71">
        <f t="shared" si="15"/>
        <v>0</v>
      </c>
      <c r="T56" s="287">
        <f t="shared" si="16"/>
        <v>0</v>
      </c>
      <c r="U56" s="287">
        <f t="shared" si="17"/>
        <v>0</v>
      </c>
      <c r="V56" s="287">
        <f t="shared" si="18"/>
        <v>0</v>
      </c>
      <c r="W56" s="287">
        <f t="shared" si="19"/>
        <v>0</v>
      </c>
      <c r="X56" s="290">
        <f t="shared" si="20"/>
        <v>0</v>
      </c>
      <c r="Y56" s="189">
        <f>(SQRT(POWER(O56,2)+POWER(P56,2)+POWER(Q56,2)+POWER(R56,2)+POWER(S56,2)+POWER(T56,2)+POWER(U56,2)+POWER(V56,2)+POWER(W56,2)+POWER(X56,2)))/AVERAGE('Site Description'!$B$34:$K$34)</f>
        <v>0</v>
      </c>
    </row>
    <row r="57" spans="1:26" x14ac:dyDescent="0.2">
      <c r="A57" s="146" t="s">
        <v>106</v>
      </c>
      <c r="B57" s="247"/>
      <c r="C57" s="154">
        <f>IFERROR(Density!C57*Equations!D27,"")</f>
        <v>0</v>
      </c>
      <c r="D57" s="154">
        <f>IFERROR(Density!D57*Equations!E27,"")</f>
        <v>0</v>
      </c>
      <c r="E57" s="154">
        <f>IFERROR(Density!E57*Equations!F27,"")</f>
        <v>0</v>
      </c>
      <c r="F57" s="214">
        <f>IFERROR(Density!F57*Equations!G27,"")</f>
        <v>0</v>
      </c>
      <c r="G57" s="154">
        <f>IFERROR(Density!G57*Equations!H27,"")</f>
        <v>0</v>
      </c>
      <c r="H57" s="154">
        <f>IFERROR(Density!H57*Equations!I27,"")</f>
        <v>0</v>
      </c>
      <c r="I57" s="154">
        <f>IFERROR(Density!I57*Equations!J27,"")</f>
        <v>0</v>
      </c>
      <c r="J57" s="100">
        <f>IFERROR(Density!J57*Equations!K27,"")</f>
        <v>0</v>
      </c>
      <c r="K57" s="114">
        <f>IFERROR(Density!K57*Equations!L27,"")</f>
        <v>0</v>
      </c>
      <c r="L57" s="189">
        <f>SUM(B57:K57)/('Site Description'!$C$34)</f>
        <v>0</v>
      </c>
      <c r="M57" s="169"/>
      <c r="N57" s="146" t="s">
        <v>106</v>
      </c>
      <c r="O57" s="282"/>
      <c r="P57" s="287">
        <f t="shared" si="12"/>
        <v>0</v>
      </c>
      <c r="Q57" s="287">
        <f t="shared" si="13"/>
        <v>0</v>
      </c>
      <c r="R57" s="287">
        <f t="shared" si="14"/>
        <v>0</v>
      </c>
      <c r="S57" s="293">
        <f t="shared" si="15"/>
        <v>0</v>
      </c>
      <c r="T57" s="287">
        <f t="shared" si="16"/>
        <v>0</v>
      </c>
      <c r="U57" s="287">
        <f t="shared" si="17"/>
        <v>0</v>
      </c>
      <c r="V57" s="287">
        <f t="shared" si="18"/>
        <v>0</v>
      </c>
      <c r="W57" s="288">
        <f t="shared" si="19"/>
        <v>0</v>
      </c>
      <c r="X57" s="289">
        <f t="shared" si="20"/>
        <v>0</v>
      </c>
      <c r="Y57" s="189">
        <f>(SQRT(POWER(O57,2)+POWER(P57,2)+POWER(Q57,2)+POWER(R57,2)+POWER(S57,2)+POWER(T57,2)+POWER(U57,2)+POWER(V57,2)+POWER(W57,2)+POWER(X57,2)))/AVERAGE('Site Description'!$B$34:$K$34)</f>
        <v>0</v>
      </c>
      <c r="Z57" s="169"/>
    </row>
    <row r="58" spans="1:26" x14ac:dyDescent="0.2">
      <c r="A58" s="146" t="s">
        <v>51</v>
      </c>
      <c r="B58" s="247"/>
      <c r="C58" s="154">
        <f>IFERROR(Density!C58*Equations!D28,"")</f>
        <v>0</v>
      </c>
      <c r="D58" s="154">
        <f>IFERROR(Density!D58*Equations!E28,"")</f>
        <v>0</v>
      </c>
      <c r="E58" s="154">
        <f>IFERROR(Density!E58*Equations!F28,"")</f>
        <v>0</v>
      </c>
      <c r="F58" s="216">
        <f>IFERROR(Density!F58*Equations!G28,"")</f>
        <v>0</v>
      </c>
      <c r="G58" s="154">
        <f>IFERROR(Density!G58*Equations!H28,"")</f>
        <v>0</v>
      </c>
      <c r="H58" s="154">
        <f>IFERROR(Density!H58*Equations!I28,"")</f>
        <v>0</v>
      </c>
      <c r="I58" s="154">
        <f>IFERROR(Density!I58*Equations!J28,"")</f>
        <v>0</v>
      </c>
      <c r="J58" s="154">
        <f>IFERROR(Density!J58*Equations!K28,"")</f>
        <v>0</v>
      </c>
      <c r="K58" s="155">
        <f>IFERROR(Density!K58*Equations!L28,"")</f>
        <v>0</v>
      </c>
      <c r="L58" s="189">
        <f>SUM(B58:K58)/('Site Description'!$C$34)</f>
        <v>0</v>
      </c>
      <c r="M58" s="174"/>
      <c r="N58" s="146" t="s">
        <v>51</v>
      </c>
      <c r="O58" s="282"/>
      <c r="P58" s="287">
        <f t="shared" si="12"/>
        <v>0</v>
      </c>
      <c r="Q58" s="287">
        <f t="shared" si="13"/>
        <v>0</v>
      </c>
      <c r="R58" s="287">
        <f t="shared" si="14"/>
        <v>0</v>
      </c>
      <c r="S58" s="71">
        <f t="shared" si="15"/>
        <v>0</v>
      </c>
      <c r="T58" s="287">
        <f t="shared" si="16"/>
        <v>0</v>
      </c>
      <c r="U58" s="287">
        <f t="shared" si="17"/>
        <v>0</v>
      </c>
      <c r="V58" s="287">
        <f t="shared" si="18"/>
        <v>0</v>
      </c>
      <c r="W58" s="287">
        <f t="shared" si="19"/>
        <v>0</v>
      </c>
      <c r="X58" s="290">
        <f t="shared" si="20"/>
        <v>0</v>
      </c>
      <c r="Y58" s="189">
        <f>(SQRT(POWER(O58,2)+POWER(P58,2)+POWER(Q58,2)+POWER(R58,2)+POWER(S58,2)+POWER(T58,2)+POWER(U58,2)+POWER(V58,2)+POWER(W58,2)+POWER(X58,2)))/AVERAGE('Site Description'!$B$34:$K$34)</f>
        <v>0</v>
      </c>
      <c r="Z58" s="174"/>
    </row>
    <row r="59" spans="1:26" x14ac:dyDescent="0.2">
      <c r="A59" s="146" t="s">
        <v>52</v>
      </c>
      <c r="B59" s="247"/>
      <c r="C59" s="154">
        <f>IFERROR(Density!C59*Equations!D29,"")</f>
        <v>0</v>
      </c>
      <c r="D59" s="154">
        <f>IFERROR(Density!D59*Equations!E29,"")</f>
        <v>0</v>
      </c>
      <c r="E59" s="154">
        <f>IFERROR(Density!E59*Equations!F29,"")</f>
        <v>0</v>
      </c>
      <c r="F59" s="214">
        <f>IFERROR(Density!F59*Equations!G29,"")</f>
        <v>0</v>
      </c>
      <c r="G59" s="154">
        <f>IFERROR(Density!G59*Equations!H29,"")</f>
        <v>0</v>
      </c>
      <c r="H59" s="154">
        <f>IFERROR(Density!H59*Equations!I29,"")</f>
        <v>0</v>
      </c>
      <c r="I59" s="154">
        <f>IFERROR(Density!I59*Equations!J29,"")</f>
        <v>0</v>
      </c>
      <c r="J59" s="100">
        <f>IFERROR(Density!J59*Equations!K29,"")</f>
        <v>0</v>
      </c>
      <c r="K59" s="114">
        <f>IFERROR(Density!K59*Equations!L29,"")</f>
        <v>0</v>
      </c>
      <c r="L59" s="189">
        <f>SUM(B59:K59)/('Site Description'!$C$34)</f>
        <v>0</v>
      </c>
      <c r="M59" s="174"/>
      <c r="N59" s="146" t="s">
        <v>52</v>
      </c>
      <c r="O59" s="282"/>
      <c r="P59" s="287">
        <f t="shared" si="12"/>
        <v>0</v>
      </c>
      <c r="Q59" s="287">
        <f t="shared" si="13"/>
        <v>0</v>
      </c>
      <c r="R59" s="287">
        <f t="shared" si="14"/>
        <v>0</v>
      </c>
      <c r="S59" s="293">
        <f t="shared" si="15"/>
        <v>0</v>
      </c>
      <c r="T59" s="287">
        <f t="shared" si="16"/>
        <v>0</v>
      </c>
      <c r="U59" s="287">
        <f t="shared" si="17"/>
        <v>0</v>
      </c>
      <c r="V59" s="287">
        <f t="shared" si="18"/>
        <v>0</v>
      </c>
      <c r="W59" s="288">
        <f t="shared" si="19"/>
        <v>0</v>
      </c>
      <c r="X59" s="289">
        <f t="shared" si="20"/>
        <v>0</v>
      </c>
      <c r="Y59" s="189">
        <f>(SQRT(POWER(O59,2)+POWER(P59,2)+POWER(Q59,2)+POWER(R59,2)+POWER(S59,2)+POWER(T59,2)+POWER(U59,2)+POWER(V59,2)+POWER(W59,2)+POWER(X59,2)))/AVERAGE('Site Description'!$B$34:$K$34)</f>
        <v>0</v>
      </c>
      <c r="Z59" s="174"/>
    </row>
    <row r="60" spans="1:26" ht="16" thickBot="1" x14ac:dyDescent="0.25">
      <c r="A60" s="146" t="s">
        <v>53</v>
      </c>
      <c r="B60" s="257"/>
      <c r="C60" s="160">
        <f>IFERROR(Density!C60*Equations!D30,"")</f>
        <v>0</v>
      </c>
      <c r="D60" s="160">
        <f>IFERROR(Density!D60*Equations!E30,"")</f>
        <v>0</v>
      </c>
      <c r="E60" s="115">
        <f>IFERROR(Density!E60*Equations!F30,"")</f>
        <v>0</v>
      </c>
      <c r="F60" s="215">
        <f>IFERROR(Density!F60*Equations!G30,"")</f>
        <v>0</v>
      </c>
      <c r="G60" s="160">
        <f>IFERROR(Density!G60*Equations!H30,"")</f>
        <v>0</v>
      </c>
      <c r="H60" s="160">
        <f>IFERROR(Density!H60*Equations!I30,"")</f>
        <v>0</v>
      </c>
      <c r="I60" s="115">
        <f>IFERROR(Density!I60*Equations!J30,"")</f>
        <v>0</v>
      </c>
      <c r="J60" s="115">
        <f>IFERROR(Density!J60*Equations!K30,"")</f>
        <v>0</v>
      </c>
      <c r="K60" s="116">
        <f>IFERROR(Density!K60*Equations!L30,"")</f>
        <v>0</v>
      </c>
      <c r="L60" s="189">
        <f>SUM(B60:K60)/('Site Description'!$C$34)</f>
        <v>0</v>
      </c>
      <c r="N60" s="146" t="s">
        <v>53</v>
      </c>
      <c r="O60" s="294"/>
      <c r="P60" s="295">
        <f t="shared" si="12"/>
        <v>0</v>
      </c>
      <c r="Q60" s="295">
        <f t="shared" si="13"/>
        <v>0</v>
      </c>
      <c r="R60" s="297">
        <f t="shared" si="14"/>
        <v>0</v>
      </c>
      <c r="S60" s="296">
        <f t="shared" si="15"/>
        <v>0</v>
      </c>
      <c r="T60" s="295">
        <f t="shared" si="16"/>
        <v>0</v>
      </c>
      <c r="U60" s="295">
        <f t="shared" si="17"/>
        <v>0</v>
      </c>
      <c r="V60" s="297">
        <f t="shared" si="18"/>
        <v>0</v>
      </c>
      <c r="W60" s="297">
        <f t="shared" si="19"/>
        <v>0</v>
      </c>
      <c r="X60" s="298">
        <f t="shared" si="20"/>
        <v>0</v>
      </c>
      <c r="Y60" s="189">
        <f>(SQRT(POWER(O60,2)+POWER(P60,2)+POWER(Q60,2)+POWER(R60,2)+POWER(S60,2)+POWER(T60,2)+POWER(U60,2)+POWER(V60,2)+POWER(W60,2)+POWER(X60,2)))/AVERAGE('Site Description'!$B$34:$K$34)</f>
        <v>0</v>
      </c>
    </row>
    <row r="61" spans="1:26" ht="18" thickBot="1" x14ac:dyDescent="0.25">
      <c r="A61" s="211" t="s">
        <v>128</v>
      </c>
      <c r="B61" s="200">
        <f>IFERROR(SUM(B35:B60)/('Site Description'!$C$34),"")</f>
        <v>0</v>
      </c>
      <c r="C61" s="201">
        <f>IFERROR(SUM(C35:C60)/('Site Description'!$C$34),"")</f>
        <v>0.20550773464753336</v>
      </c>
      <c r="D61" s="200">
        <f>IFERROR(SUM(D35:D60)/('Site Description'!$C$34),"")</f>
        <v>0</v>
      </c>
      <c r="E61" s="200">
        <f>IFERROR(SUM(E35:E60)/('Site Description'!$C$34),"")</f>
        <v>0</v>
      </c>
      <c r="F61" s="202">
        <f>IFERROR(SUM(F35:F60)/('Site Description'!$C$34),"")</f>
        <v>0</v>
      </c>
      <c r="G61" s="200">
        <f>IFERROR(SUM(G35:G60)/('Site Description'!$C$34),"")</f>
        <v>8.6911747187879737E-2</v>
      </c>
      <c r="H61" s="200">
        <f>IFERROR(SUM(H35:H60)/('Site Description'!$C$34),"")</f>
        <v>0</v>
      </c>
      <c r="I61" s="200">
        <f>IFERROR(SUM(I35:I60)/('Site Description'!$C$34),"")</f>
        <v>0</v>
      </c>
      <c r="J61" s="200">
        <f>IFERROR(SUM(J35:J60)/('Site Description'!$C$34),"")</f>
        <v>0</v>
      </c>
      <c r="K61" s="203">
        <f>IFERROR(SUM(K35:K60)/('Site Description'!$C$34),"")</f>
        <v>0</v>
      </c>
      <c r="L61" s="204">
        <f>IF(SUM(B61:K61)&gt;0,SUM(B61:K61),"")</f>
        <v>0.29241948183541311</v>
      </c>
      <c r="N61" s="211" t="s">
        <v>128</v>
      </c>
      <c r="O61" s="210">
        <f>STDEV(B30,B61,B92,B123,B154,B185,B216,B247,B278,B309)</f>
        <v>0</v>
      </c>
      <c r="P61" s="201">
        <f>STDEV(C30,C61,C92,C123,C154,C185,C216,C247,C278,C309)</f>
        <v>8.7732433909907065E-2</v>
      </c>
      <c r="Q61" s="200">
        <f>STDEV(D30,D61,D92,D123,D154,D185,D216,D247,D278,D309)</f>
        <v>0</v>
      </c>
      <c r="R61" s="200">
        <f>STDEV(E30,E61,E92,E123,E154,E185,E216,E247,E278,E309)</f>
        <v>0</v>
      </c>
      <c r="S61" s="202">
        <f t="shared" ref="S61:Y61" si="21">STDEV(F30,F61,F92,F123,F154,F185,F216,F247,F278,F309)</f>
        <v>0</v>
      </c>
      <c r="T61" s="200">
        <f t="shared" si="21"/>
        <v>6.2377422673009789E-2</v>
      </c>
      <c r="U61" s="200">
        <f t="shared" si="21"/>
        <v>0</v>
      </c>
      <c r="V61" s="200">
        <f t="shared" si="21"/>
        <v>0</v>
      </c>
      <c r="W61" s="200">
        <f t="shared" si="21"/>
        <v>0</v>
      </c>
      <c r="X61" s="203">
        <f t="shared" si="21"/>
        <v>0</v>
      </c>
      <c r="Y61" s="204">
        <f t="shared" si="21"/>
        <v>0.138802265405922</v>
      </c>
    </row>
    <row r="62" spans="1:26" ht="16" thickBot="1" x14ac:dyDescent="0.25">
      <c r="O62" s="174"/>
      <c r="P62" s="174"/>
      <c r="Q62" s="174"/>
      <c r="R62" s="174"/>
      <c r="S62" s="174"/>
      <c r="T62" s="174"/>
      <c r="U62" s="174"/>
      <c r="V62" s="174"/>
      <c r="W62" s="174"/>
      <c r="X62" s="174"/>
      <c r="Y62" s="174"/>
    </row>
    <row r="63" spans="1:26" ht="16" thickBot="1" x14ac:dyDescent="0.25">
      <c r="A63" s="461" t="s">
        <v>57</v>
      </c>
      <c r="B63" s="462"/>
      <c r="C63" s="462"/>
      <c r="D63" s="462"/>
      <c r="E63" s="462"/>
      <c r="F63" s="462"/>
      <c r="G63" s="462"/>
      <c r="H63" s="462"/>
      <c r="I63" s="462"/>
      <c r="J63" s="462"/>
      <c r="K63" s="463"/>
      <c r="L63" s="168"/>
      <c r="N63" s="208"/>
      <c r="O63" s="174"/>
      <c r="P63" s="174"/>
      <c r="Q63" s="174"/>
      <c r="R63" s="174"/>
      <c r="S63" s="174"/>
      <c r="T63" s="174"/>
      <c r="U63" s="174"/>
      <c r="V63" s="174"/>
      <c r="W63" s="174"/>
      <c r="X63" s="174"/>
      <c r="Y63" s="174"/>
    </row>
    <row r="64" spans="1:26" x14ac:dyDescent="0.2">
      <c r="A64" s="171"/>
      <c r="B64" s="176" t="s">
        <v>36</v>
      </c>
      <c r="C64" s="464" t="s">
        <v>23</v>
      </c>
      <c r="D64" s="465"/>
      <c r="E64" s="465"/>
      <c r="F64" s="466"/>
      <c r="G64" s="467" t="s">
        <v>24</v>
      </c>
      <c r="H64" s="468"/>
      <c r="I64" s="468"/>
      <c r="J64" s="468"/>
      <c r="K64" s="469"/>
      <c r="L64" s="173" t="s">
        <v>66</v>
      </c>
      <c r="N64" s="209"/>
    </row>
    <row r="65" spans="1:14" ht="17" x14ac:dyDescent="0.2">
      <c r="A65" s="177" t="s">
        <v>54</v>
      </c>
      <c r="B65" s="181" t="s">
        <v>37</v>
      </c>
      <c r="C65" s="172" t="s">
        <v>38</v>
      </c>
      <c r="D65" s="172" t="s">
        <v>39</v>
      </c>
      <c r="E65" s="172" t="s">
        <v>40</v>
      </c>
      <c r="F65" s="172" t="s">
        <v>41</v>
      </c>
      <c r="G65" s="182" t="s">
        <v>38</v>
      </c>
      <c r="H65" s="182" t="s">
        <v>39</v>
      </c>
      <c r="I65" s="182" t="s">
        <v>40</v>
      </c>
      <c r="J65" s="182" t="s">
        <v>41</v>
      </c>
      <c r="K65" s="183" t="s">
        <v>65</v>
      </c>
      <c r="L65" s="179" t="s">
        <v>129</v>
      </c>
      <c r="N65" s="209"/>
    </row>
    <row r="66" spans="1:14" x14ac:dyDescent="0.2">
      <c r="A66" s="184" t="s">
        <v>42</v>
      </c>
      <c r="B66" s="243"/>
      <c r="C66" s="244">
        <f>IFERROR(Density!C66*Equations!D5,"")</f>
        <v>0</v>
      </c>
      <c r="D66" s="244">
        <f>IFERROR(Density!D66*Equations!E5,"")</f>
        <v>0</v>
      </c>
      <c r="E66" s="244">
        <f>IFERROR(Density!E66*Equations!F5,"")</f>
        <v>0</v>
      </c>
      <c r="F66" s="245">
        <f>IFERROR(Density!F66*Equations!G5,"")</f>
        <v>0</v>
      </c>
      <c r="G66" s="244">
        <f>IFERROR(Density!G66*Equations!H5,"")</f>
        <v>0</v>
      </c>
      <c r="H66" s="244">
        <f>IFERROR(Density!H66*Equations!I5,"")</f>
        <v>0</v>
      </c>
      <c r="I66" s="244">
        <f>IFERROR(Density!I66*Equations!J5,"")</f>
        <v>0</v>
      </c>
      <c r="J66" s="244">
        <f>IFERROR(Density!J66*Equations!K5,"")</f>
        <v>0</v>
      </c>
      <c r="K66" s="246">
        <f>IFERROR(Density!K66*Equations!L5,"")</f>
        <v>0</v>
      </c>
      <c r="L66" s="189">
        <f>SUM(B66:K66)/('Site Description'!$D$34)</f>
        <v>0</v>
      </c>
    </row>
    <row r="67" spans="1:14" x14ac:dyDescent="0.2">
      <c r="A67" s="184" t="s">
        <v>105</v>
      </c>
      <c r="B67" s="247"/>
      <c r="C67" s="244">
        <f>IFERROR(Density!C67*Equations!D6,"")</f>
        <v>0</v>
      </c>
      <c r="D67" s="244">
        <f>IFERROR(Density!D67*Equations!E6,"")</f>
        <v>0</v>
      </c>
      <c r="E67" s="244">
        <f>IFERROR(Density!E67*Equations!F6,"")</f>
        <v>0</v>
      </c>
      <c r="F67" s="248">
        <f>IFERROR(Density!F67*Equations!G6,"")</f>
        <v>0</v>
      </c>
      <c r="G67" s="244">
        <f>IFERROR(Density!G67*Equations!H6,"")</f>
        <v>0</v>
      </c>
      <c r="H67" s="244">
        <f>IFERROR(Density!H67*Equations!I6,"")</f>
        <v>0</v>
      </c>
      <c r="I67" s="244">
        <f>IFERROR(Density!I67*Equations!J6,"")</f>
        <v>0</v>
      </c>
      <c r="J67" s="249">
        <f>IFERROR(Density!J67*Equations!K6,"")</f>
        <v>0</v>
      </c>
      <c r="K67" s="250">
        <f>IFERROR(Density!K67*Equations!L6,"")</f>
        <v>0</v>
      </c>
      <c r="L67" s="189">
        <f>SUM(B67:K67)/('Site Description'!$D$34)</f>
        <v>0</v>
      </c>
    </row>
    <row r="68" spans="1:14" x14ac:dyDescent="0.2">
      <c r="A68" s="184" t="s">
        <v>43</v>
      </c>
      <c r="B68" s="247"/>
      <c r="C68" s="244">
        <f>IFERROR(Density!C68*Equations!D7,"")</f>
        <v>0</v>
      </c>
      <c r="D68" s="244">
        <f>IFERROR(Density!D68*Equations!E7,"")</f>
        <v>0</v>
      </c>
      <c r="E68" s="244">
        <f>IFERROR(Density!E68*Equations!F7,"")</f>
        <v>0</v>
      </c>
      <c r="F68" s="245">
        <f>IFERROR(Density!F68*Equations!G7,"")</f>
        <v>0</v>
      </c>
      <c r="G68" s="244">
        <f>IFERROR(Density!G68*Equations!H7,"")</f>
        <v>0</v>
      </c>
      <c r="H68" s="244">
        <f>IFERROR(Density!H68*Equations!I7,"")</f>
        <v>0</v>
      </c>
      <c r="I68" s="244">
        <f>IFERROR(Density!I68*Equations!J7,"")</f>
        <v>0</v>
      </c>
      <c r="J68" s="244">
        <f>IFERROR(Density!J68*Equations!K7,"")</f>
        <v>0</v>
      </c>
      <c r="K68" s="246">
        <f>IFERROR(Density!K68*Equations!L7,"")</f>
        <v>0</v>
      </c>
      <c r="L68" s="189">
        <f>SUM(B68:K68)/('Site Description'!$D$34)</f>
        <v>0</v>
      </c>
    </row>
    <row r="69" spans="1:14" x14ac:dyDescent="0.2">
      <c r="A69" s="194" t="s">
        <v>104</v>
      </c>
      <c r="B69" s="247"/>
      <c r="C69" s="244">
        <f>IFERROR(Density!C69*Equations!D8,"")</f>
        <v>0</v>
      </c>
      <c r="D69" s="244">
        <f>IFERROR(Density!D69*Equations!E8,"")</f>
        <v>0</v>
      </c>
      <c r="E69" s="244">
        <f>IFERROR(Density!E69*Equations!F8,"")</f>
        <v>0</v>
      </c>
      <c r="F69" s="244">
        <f>IFERROR(Density!F69*Equations!G8,"")</f>
        <v>0</v>
      </c>
      <c r="G69" s="251">
        <f>IFERROR(Density!G69*Equations!H8,"")</f>
        <v>0</v>
      </c>
      <c r="H69" s="244">
        <f>IFERROR(Density!H69*Equations!I8,"")</f>
        <v>0</v>
      </c>
      <c r="I69" s="244">
        <f>IFERROR(Density!I69*Equations!J8,"")</f>
        <v>0</v>
      </c>
      <c r="J69" s="244">
        <f>IFERROR(Density!J69*Equations!K8,"")</f>
        <v>0</v>
      </c>
      <c r="K69" s="246">
        <f>IFERROR(Density!K69*Equations!L8,"")</f>
        <v>0</v>
      </c>
      <c r="L69" s="189">
        <f>SUM(B69:K69)/('Site Description'!$D$34)</f>
        <v>0</v>
      </c>
    </row>
    <row r="70" spans="1:14" x14ac:dyDescent="0.2">
      <c r="A70" s="195"/>
      <c r="B70" s="252"/>
      <c r="C70" s="253"/>
      <c r="D70" s="253"/>
      <c r="E70" s="253"/>
      <c r="F70" s="254"/>
      <c r="G70" s="253"/>
      <c r="H70" s="253"/>
      <c r="I70" s="253"/>
      <c r="J70" s="253"/>
      <c r="K70" s="255"/>
      <c r="L70" s="189"/>
    </row>
    <row r="71" spans="1:14" x14ac:dyDescent="0.2">
      <c r="A71" s="195" t="s">
        <v>100</v>
      </c>
      <c r="B71" s="247"/>
      <c r="C71" s="244">
        <f>IFERROR(Density!C71*Equations!D10,"")</f>
        <v>0</v>
      </c>
      <c r="D71" s="244">
        <f>IFERROR(Density!D71*Equations!E10,"")</f>
        <v>0</v>
      </c>
      <c r="E71" s="244">
        <f>IFERROR(Density!E71*Equations!F10,"")</f>
        <v>0</v>
      </c>
      <c r="F71" s="248">
        <f>IFERROR(Density!F71*Equations!G10,"")</f>
        <v>0</v>
      </c>
      <c r="G71" s="154">
        <f>IFERROR(Density!G71*Equations!H10,"")</f>
        <v>0</v>
      </c>
      <c r="H71" s="154">
        <f>IFERROR(Density!H71*Equations!I10,"")</f>
        <v>0</v>
      </c>
      <c r="I71" s="154">
        <f>IFERROR(Density!I71*Equations!J10,"")</f>
        <v>0</v>
      </c>
      <c r="J71" s="100">
        <f>IFERROR(Density!J71*Equations!K10,"")</f>
        <v>0</v>
      </c>
      <c r="K71" s="114">
        <f>IFERROR(Density!K71*Equations!L10,"")</f>
        <v>0</v>
      </c>
      <c r="L71" s="189">
        <f>SUM(B71:K71)/('Site Description'!$D$34)</f>
        <v>0</v>
      </c>
    </row>
    <row r="72" spans="1:14" x14ac:dyDescent="0.2">
      <c r="A72" s="146" t="s">
        <v>44</v>
      </c>
      <c r="B72" s="247"/>
      <c r="C72" s="244">
        <f>IFERROR(Density!C72*Equations!D11,"")</f>
        <v>0</v>
      </c>
      <c r="D72" s="244">
        <f>IFERROR(Density!D72*Equations!E11,"")</f>
        <v>0</v>
      </c>
      <c r="E72" s="244">
        <f>IFERROR(Density!E72*Equations!F11,"")</f>
        <v>0</v>
      </c>
      <c r="F72" s="248">
        <f>IFERROR(Density!F72*Equations!G11,"")</f>
        <v>0</v>
      </c>
      <c r="G72" s="154">
        <f>IFERROR(Density!G72*Equations!H11,"")</f>
        <v>0</v>
      </c>
      <c r="H72" s="154">
        <f>IFERROR(Density!H72*Equations!I11,"")</f>
        <v>0</v>
      </c>
      <c r="I72" s="154">
        <f>IFERROR(Density!I72*Equations!J11,"")</f>
        <v>0</v>
      </c>
      <c r="J72" s="100">
        <f>IFERROR(Density!J72*Equations!K11,"")</f>
        <v>0</v>
      </c>
      <c r="K72" s="114">
        <f>IFERROR(Density!K72*Equations!L11,"")</f>
        <v>0</v>
      </c>
      <c r="L72" s="189">
        <f>SUM(B72:K72)/('Site Description'!$D$34)</f>
        <v>0</v>
      </c>
    </row>
    <row r="73" spans="1:14" x14ac:dyDescent="0.2">
      <c r="A73" s="146" t="s">
        <v>28</v>
      </c>
      <c r="B73" s="247"/>
      <c r="C73" s="244">
        <f>IFERROR(Density!C73*Equations!D12,"")</f>
        <v>0</v>
      </c>
      <c r="D73" s="244">
        <f>IFERROR(Density!D73*Equations!E12,"")</f>
        <v>0</v>
      </c>
      <c r="E73" s="244">
        <f>IFERROR(Density!E73*Equations!F12,"")</f>
        <v>0</v>
      </c>
      <c r="F73" s="248">
        <f>IFERROR(Density!F73*Equations!G12,"")</f>
        <v>0</v>
      </c>
      <c r="G73" s="154">
        <f>IFERROR(Density!G73*Equations!H12,"")</f>
        <v>0</v>
      </c>
      <c r="H73" s="154">
        <f>IFERROR(Density!H73*Equations!I12,"")</f>
        <v>0</v>
      </c>
      <c r="I73" s="154">
        <f>IFERROR(Density!I73*Equations!J12,"")</f>
        <v>0</v>
      </c>
      <c r="J73" s="100">
        <f>IFERROR(Density!J73*Equations!K12,"")</f>
        <v>0</v>
      </c>
      <c r="K73" s="114">
        <f>IFERROR(Density!K73*Equations!L12,"")</f>
        <v>0</v>
      </c>
      <c r="L73" s="189">
        <f>SUM(B73:K73)/('Site Description'!$D$34)</f>
        <v>0</v>
      </c>
    </row>
    <row r="74" spans="1:14" x14ac:dyDescent="0.2">
      <c r="A74" s="146" t="s">
        <v>29</v>
      </c>
      <c r="B74" s="247"/>
      <c r="C74" s="244">
        <f>IFERROR(Density!C74*Equations!D13,"")</f>
        <v>0</v>
      </c>
      <c r="D74" s="244">
        <f>IFERROR(Density!D74*Equations!E13,"")</f>
        <v>0</v>
      </c>
      <c r="E74" s="244">
        <f>IFERROR(Density!E74*Equations!F13,"")</f>
        <v>0</v>
      </c>
      <c r="F74" s="245">
        <f>IFERROR(Density!F74*Equations!G13,"")</f>
        <v>0</v>
      </c>
      <c r="G74" s="154">
        <f>IFERROR(Density!G74*Equations!H13,"")</f>
        <v>0</v>
      </c>
      <c r="H74" s="154">
        <f>IFERROR(Density!H74*Equations!I13,"")</f>
        <v>0</v>
      </c>
      <c r="I74" s="154">
        <f>IFERROR(Density!I74*Equations!J13,"")</f>
        <v>0</v>
      </c>
      <c r="J74" s="154">
        <f>IFERROR(Density!J74*Equations!K13,"")</f>
        <v>0</v>
      </c>
      <c r="K74" s="155">
        <f>IFERROR(Density!K74*Equations!L13,"")</f>
        <v>0</v>
      </c>
      <c r="L74" s="189">
        <f>SUM(B74:K74)/('Site Description'!$D$34)</f>
        <v>0</v>
      </c>
    </row>
    <row r="75" spans="1:14" x14ac:dyDescent="0.2">
      <c r="A75" s="146" t="s">
        <v>26</v>
      </c>
      <c r="B75" s="247"/>
      <c r="C75" s="244">
        <f>IFERROR(Density!C75*Equations!D14,"")</f>
        <v>0</v>
      </c>
      <c r="D75" s="244">
        <f>IFERROR(Density!D75*Equations!E14,"")</f>
        <v>0</v>
      </c>
      <c r="E75" s="244">
        <f>IFERROR(Density!E75*Equations!F14,"")</f>
        <v>0</v>
      </c>
      <c r="F75" s="248">
        <f>IFERROR(Density!F75*Equations!G14,"")</f>
        <v>0</v>
      </c>
      <c r="G75" s="154">
        <f>IFERROR(Density!G75*Equations!H14,"")</f>
        <v>0</v>
      </c>
      <c r="H75" s="154">
        <f>IFERROR(Density!H75*Equations!I14,"")</f>
        <v>0</v>
      </c>
      <c r="I75" s="154">
        <f>IFERROR(Density!I75*Equations!J14,"")</f>
        <v>0</v>
      </c>
      <c r="J75" s="100">
        <f>IFERROR(Density!J75*Equations!K14,"")</f>
        <v>0</v>
      </c>
      <c r="K75" s="114">
        <f>IFERROR(Density!K75*Equations!L14,"")</f>
        <v>0</v>
      </c>
      <c r="L75" s="189">
        <f>SUM(B75:K75)/('Site Description'!$D$34)</f>
        <v>0</v>
      </c>
    </row>
    <row r="76" spans="1:14" x14ac:dyDescent="0.2">
      <c r="A76" s="198"/>
      <c r="B76" s="252"/>
      <c r="C76" s="253"/>
      <c r="D76" s="253"/>
      <c r="E76" s="253"/>
      <c r="F76" s="254"/>
      <c r="G76" s="61"/>
      <c r="H76" s="61"/>
      <c r="I76" s="61"/>
      <c r="J76" s="61"/>
      <c r="K76" s="256"/>
      <c r="L76" s="189"/>
    </row>
    <row r="77" spans="1:14" x14ac:dyDescent="0.2">
      <c r="A77" s="146" t="s">
        <v>45</v>
      </c>
      <c r="B77" s="247"/>
      <c r="C77" s="154">
        <f>IFERROR(Density!C77*Equations!D16,"")</f>
        <v>0</v>
      </c>
      <c r="D77" s="154">
        <f>IFERROR(Density!D77*Equations!E16,"")</f>
        <v>0</v>
      </c>
      <c r="E77" s="154">
        <f>IFERROR(Density!E77*Equations!F16,"")</f>
        <v>0</v>
      </c>
      <c r="F77" s="216">
        <f>IFERROR(Density!F77*Equations!G16,"")</f>
        <v>0</v>
      </c>
      <c r="G77" s="154">
        <f>IFERROR(Density!G77*Equations!H16,"")</f>
        <v>0</v>
      </c>
      <c r="H77" s="154">
        <f>IFERROR(Density!H77*Equations!I16,"")</f>
        <v>0</v>
      </c>
      <c r="I77" s="154">
        <f>IFERROR(Density!I77*Equations!J16,"")</f>
        <v>0</v>
      </c>
      <c r="J77" s="154">
        <f>IFERROR(Density!J77*Equations!K16,"")</f>
        <v>0</v>
      </c>
      <c r="K77" s="114">
        <f>IFERROR(Density!K77*Equations!L16,"")</f>
        <v>0</v>
      </c>
      <c r="L77" s="189">
        <f>SUM(B77:K77)/('Site Description'!$D$34)</f>
        <v>0</v>
      </c>
    </row>
    <row r="78" spans="1:14" x14ac:dyDescent="0.2">
      <c r="A78" s="146" t="s">
        <v>46</v>
      </c>
      <c r="B78" s="247"/>
      <c r="C78" s="154">
        <f>IFERROR(Density!C78*Equations!D17,"")</f>
        <v>0</v>
      </c>
      <c r="D78" s="154">
        <f>IFERROR(Density!D78*Equations!E17,"")</f>
        <v>0</v>
      </c>
      <c r="E78" s="154">
        <f>IFERROR(Density!E78*Equations!F17,"")</f>
        <v>0</v>
      </c>
      <c r="F78" s="216">
        <f>IFERROR(Density!F78*Equations!G17,"")</f>
        <v>0</v>
      </c>
      <c r="G78" s="154">
        <f>IFERROR(Density!G78*Equations!H17,"")</f>
        <v>0</v>
      </c>
      <c r="H78" s="154">
        <f>IFERROR(Density!H78*Equations!I17,"")</f>
        <v>0</v>
      </c>
      <c r="I78" s="154">
        <f>IFERROR(Density!I78*Equations!J17,"")</f>
        <v>0</v>
      </c>
      <c r="J78" s="154">
        <f>IFERROR(Density!J78*Equations!K17,"")</f>
        <v>0</v>
      </c>
      <c r="K78" s="155">
        <f>IFERROR(Density!K78*Equations!L17,"")</f>
        <v>0</v>
      </c>
      <c r="L78" s="189">
        <f>SUM(B78:K78)/('Site Description'!$D$34)</f>
        <v>0</v>
      </c>
    </row>
    <row r="79" spans="1:14" x14ac:dyDescent="0.2">
      <c r="A79" s="146" t="s">
        <v>47</v>
      </c>
      <c r="B79" s="247"/>
      <c r="C79" s="154">
        <f>IFERROR(Density!C79*Equations!D18,"")</f>
        <v>0</v>
      </c>
      <c r="D79" s="154">
        <f>IFERROR(Density!D79*Equations!E18,"")</f>
        <v>0</v>
      </c>
      <c r="E79" s="154">
        <f>IFERROR(Density!E79*Equations!F18,"")</f>
        <v>0</v>
      </c>
      <c r="F79" s="214">
        <f>IFERROR(Density!F79*Equations!G18,"")</f>
        <v>0</v>
      </c>
      <c r="G79" s="154">
        <f>IFERROR(Density!G79*Equations!H18,"")</f>
        <v>0</v>
      </c>
      <c r="H79" s="154">
        <f>IFERROR(Density!H79*Equations!I18,"")</f>
        <v>0</v>
      </c>
      <c r="I79" s="154">
        <f>IFERROR(Density!I79*Equations!J18,"")</f>
        <v>0</v>
      </c>
      <c r="J79" s="100">
        <f>IFERROR(Density!J79*Equations!K18,"")</f>
        <v>0</v>
      </c>
      <c r="K79" s="114">
        <f>IFERROR(Density!K79*Equations!L18,"")</f>
        <v>0</v>
      </c>
      <c r="L79" s="189">
        <f>SUM(B79:K79)/('Site Description'!$D$34)</f>
        <v>0</v>
      </c>
    </row>
    <row r="80" spans="1:14" x14ac:dyDescent="0.2">
      <c r="A80" s="146" t="s">
        <v>48</v>
      </c>
      <c r="B80" s="247"/>
      <c r="C80" s="154">
        <f>IFERROR(Density!C80*Equations!D19,"")</f>
        <v>0</v>
      </c>
      <c r="D80" s="154">
        <f>IFERROR(Density!D80*Equations!E19,"")</f>
        <v>0</v>
      </c>
      <c r="E80" s="154">
        <f>IFERROR(Density!E80*Equations!F19,"")</f>
        <v>0</v>
      </c>
      <c r="F80" s="214">
        <f>IFERROR(Density!F80*Equations!G19,"")</f>
        <v>0</v>
      </c>
      <c r="G80" s="154">
        <f>IFERROR(Density!G80*Equations!H19,"")</f>
        <v>0</v>
      </c>
      <c r="H80" s="154">
        <f>IFERROR(Density!H80*Equations!I19,"")</f>
        <v>0</v>
      </c>
      <c r="I80" s="154">
        <f>IFERROR(Density!I80*Equations!J19,"")</f>
        <v>0</v>
      </c>
      <c r="J80" s="100">
        <f>IFERROR(Density!J80*Equations!K19,"")</f>
        <v>0</v>
      </c>
      <c r="K80" s="114">
        <f>IFERROR(Density!K80*Equations!L19,"")</f>
        <v>0</v>
      </c>
      <c r="L80" s="189">
        <f>SUM(B80:K80)/('Site Description'!$D$34)</f>
        <v>0</v>
      </c>
    </row>
    <row r="81" spans="1:26" x14ac:dyDescent="0.2">
      <c r="A81" s="146" t="s">
        <v>32</v>
      </c>
      <c r="B81" s="247"/>
      <c r="C81" s="154">
        <f>IFERROR(Density!C81*Equations!D20,"")</f>
        <v>0</v>
      </c>
      <c r="D81" s="154">
        <f>IFERROR(Density!D81*Equations!E20,"")</f>
        <v>0</v>
      </c>
      <c r="E81" s="154">
        <f>IFERROR(Density!E81*Equations!F20,"")</f>
        <v>0</v>
      </c>
      <c r="F81" s="216">
        <f>IFERROR(Density!F81*Equations!G20,"")</f>
        <v>0</v>
      </c>
      <c r="G81" s="154">
        <f>IFERROR(Density!G81*Equations!H20,"")</f>
        <v>0</v>
      </c>
      <c r="H81" s="154">
        <f>IFERROR(Density!H81*Equations!I20,"")</f>
        <v>0</v>
      </c>
      <c r="I81" s="154">
        <f>IFERROR(Density!I81*Equations!J20,"")</f>
        <v>0</v>
      </c>
      <c r="J81" s="154">
        <f>IFERROR(Density!J81*Equations!K20,"")</f>
        <v>0</v>
      </c>
      <c r="K81" s="155">
        <f>IFERROR(Density!K81*Equations!L20,"")</f>
        <v>0</v>
      </c>
      <c r="L81" s="189">
        <f>SUM(B81:K81)/('Site Description'!$D$34)</f>
        <v>0</v>
      </c>
    </row>
    <row r="82" spans="1:26" x14ac:dyDescent="0.2">
      <c r="A82" s="146" t="s">
        <v>49</v>
      </c>
      <c r="B82" s="247"/>
      <c r="C82" s="154">
        <f>IFERROR(Density!C82*Equations!D21,"")</f>
        <v>15.17595578935631</v>
      </c>
      <c r="D82" s="154">
        <f>IFERROR(Density!D82*Equations!E21,"")</f>
        <v>0</v>
      </c>
      <c r="E82" s="154">
        <f>IFERROR(Density!E82*Equations!F21,"")</f>
        <v>0</v>
      </c>
      <c r="F82" s="216">
        <f>IFERROR(Density!F82*Equations!G21,"")</f>
        <v>0</v>
      </c>
      <c r="G82" s="154">
        <f>IFERROR(Density!G82*Equations!H21,"")</f>
        <v>1.7382349437575948</v>
      </c>
      <c r="H82" s="154">
        <f>IFERROR(Density!H82*Equations!I21,"")</f>
        <v>0</v>
      </c>
      <c r="I82" s="154">
        <f>IFERROR(Density!I82*Equations!J21,"")</f>
        <v>0</v>
      </c>
      <c r="J82" s="154">
        <f>IFERROR(Density!J82*Equations!K21,"")</f>
        <v>0</v>
      </c>
      <c r="K82" s="155">
        <f>IFERROR(Density!K82*Equations!L21,"")</f>
        <v>0</v>
      </c>
      <c r="L82" s="189">
        <f>SUM(B82:K82)/('Site Description'!$D$34)</f>
        <v>0.14095158944261588</v>
      </c>
    </row>
    <row r="83" spans="1:26" x14ac:dyDescent="0.2">
      <c r="A83" s="146" t="s">
        <v>76</v>
      </c>
      <c r="B83" s="247"/>
      <c r="C83" s="154">
        <f>IFERROR(Density!C83*Equations!D22,"")</f>
        <v>0</v>
      </c>
      <c r="D83" s="154">
        <f>IFERROR(Density!D83*Equations!E22,"")</f>
        <v>0</v>
      </c>
      <c r="E83" s="154">
        <f>IFERROR(Density!E83*Equations!F22,"")</f>
        <v>0</v>
      </c>
      <c r="F83" s="214">
        <f>IFERROR(Density!F83*Equations!G22,"")</f>
        <v>0</v>
      </c>
      <c r="G83" s="154">
        <f>IFERROR(Density!G83*Equations!H22,"")</f>
        <v>0</v>
      </c>
      <c r="H83" s="154">
        <f>IFERROR(Density!H83*Equations!I22,"")</f>
        <v>0</v>
      </c>
      <c r="I83" s="154">
        <f>IFERROR(Density!I83*Equations!J22,"")</f>
        <v>0</v>
      </c>
      <c r="J83" s="100">
        <f>IFERROR(Density!J83*Equations!K22,"")</f>
        <v>0</v>
      </c>
      <c r="K83" s="114">
        <f>IFERROR(Density!K83*Equations!L22,"")</f>
        <v>0</v>
      </c>
      <c r="L83" s="189">
        <f>SUM(B83:K83)/('Site Description'!$D$34)</f>
        <v>0</v>
      </c>
      <c r="M83" s="174"/>
      <c r="Z83" s="174"/>
    </row>
    <row r="84" spans="1:26" x14ac:dyDescent="0.2">
      <c r="A84" s="146" t="s">
        <v>33</v>
      </c>
      <c r="B84" s="247"/>
      <c r="C84" s="154">
        <f>IFERROR(Density!C84*Equations!D23,"")</f>
        <v>0</v>
      </c>
      <c r="D84" s="154">
        <f>IFERROR(Density!D84*Equations!E23,"")</f>
        <v>0</v>
      </c>
      <c r="E84" s="154">
        <f>IFERROR(Density!E84*Equations!F23,"")</f>
        <v>0</v>
      </c>
      <c r="F84" s="214">
        <f>IFERROR(Density!F84*Equations!G23,"")</f>
        <v>0</v>
      </c>
      <c r="G84" s="154">
        <f>IFERROR(Density!G84*Equations!H23,"")</f>
        <v>0</v>
      </c>
      <c r="H84" s="154">
        <f>IFERROR(Density!H84*Equations!I23,"")</f>
        <v>0</v>
      </c>
      <c r="I84" s="154">
        <f>IFERROR(Density!I84*Equations!J23,"")</f>
        <v>0</v>
      </c>
      <c r="J84" s="100">
        <f>IFERROR(Density!J84*Equations!K23,"")</f>
        <v>0</v>
      </c>
      <c r="K84" s="114">
        <f>IFERROR(Density!K84*Equations!L23,"")</f>
        <v>0</v>
      </c>
      <c r="L84" s="189">
        <f>SUM(B84:K84)/('Site Description'!$D$34)</f>
        <v>0</v>
      </c>
    </row>
    <row r="85" spans="1:26" x14ac:dyDescent="0.2">
      <c r="A85" s="146" t="s">
        <v>111</v>
      </c>
      <c r="B85" s="247"/>
      <c r="C85" s="154">
        <f>IFERROR(Density!C85*Equations!D24,"")</f>
        <v>0</v>
      </c>
      <c r="D85" s="154">
        <f>IFERROR(Density!D85*Equations!E24,"")</f>
        <v>0</v>
      </c>
      <c r="E85" s="154">
        <f>IFERROR(Density!E85*Equations!F24,"")</f>
        <v>0</v>
      </c>
      <c r="F85" s="216">
        <f>IFERROR(Density!F85*Equations!G24,"")</f>
        <v>0</v>
      </c>
      <c r="G85" s="154">
        <f>IFERROR(Density!G85*Equations!H24,"")</f>
        <v>0</v>
      </c>
      <c r="H85" s="154">
        <f>IFERROR(Density!H85*Equations!I24,"")</f>
        <v>0</v>
      </c>
      <c r="I85" s="154">
        <f>IFERROR(Density!I85*Equations!J24,"")</f>
        <v>0</v>
      </c>
      <c r="J85" s="154">
        <f>IFERROR(Density!J85*Equations!K24,"")</f>
        <v>0</v>
      </c>
      <c r="K85" s="155">
        <f>IFERROR(Density!K85*Equations!L24,"")</f>
        <v>0</v>
      </c>
      <c r="L85" s="189">
        <f>SUM(B85:K85)/('Site Description'!$D$34)</f>
        <v>0</v>
      </c>
      <c r="M85" s="169"/>
      <c r="Z85" s="169"/>
    </row>
    <row r="86" spans="1:26" x14ac:dyDescent="0.2">
      <c r="A86" s="146" t="s">
        <v>50</v>
      </c>
      <c r="B86" s="247"/>
      <c r="C86" s="154">
        <f>IFERROR(Density!C86*Equations!D25,"")</f>
        <v>0</v>
      </c>
      <c r="D86" s="154">
        <f>IFERROR(Density!D86*Equations!E25,"")</f>
        <v>0</v>
      </c>
      <c r="E86" s="100">
        <f>IFERROR(Density!E86*Equations!F25,"")</f>
        <v>0</v>
      </c>
      <c r="F86" s="214">
        <f>IFERROR(Density!F86*Equations!G25,"")</f>
        <v>0</v>
      </c>
      <c r="G86" s="154">
        <f>IFERROR(Density!G86*Equations!H25,"")</f>
        <v>0</v>
      </c>
      <c r="H86" s="154">
        <f>IFERROR(Density!H86*Equations!I25,"")</f>
        <v>0</v>
      </c>
      <c r="I86" s="100">
        <f>IFERROR(Density!I86*Equations!J25,"")</f>
        <v>0</v>
      </c>
      <c r="J86" s="100">
        <f>IFERROR(Density!J86*Equations!K25,"")</f>
        <v>0</v>
      </c>
      <c r="K86" s="114">
        <f>IFERROR(Density!K86*Equations!L25,"")</f>
        <v>0</v>
      </c>
      <c r="L86" s="189">
        <f>SUM(B86:K86)/('Site Description'!$D$34)</f>
        <v>0</v>
      </c>
      <c r="M86" s="174"/>
      <c r="Z86" s="174"/>
    </row>
    <row r="87" spans="1:26" x14ac:dyDescent="0.2">
      <c r="A87" s="146" t="s">
        <v>31</v>
      </c>
      <c r="B87" s="247"/>
      <c r="C87" s="154">
        <f>IFERROR(Density!C87*Equations!D26,"")</f>
        <v>0</v>
      </c>
      <c r="D87" s="154">
        <f>IFERROR(Density!D87*Equations!E26,"")</f>
        <v>0</v>
      </c>
      <c r="E87" s="154">
        <f>IFERROR(Density!E87*Equations!F26,"")</f>
        <v>0</v>
      </c>
      <c r="F87" s="216">
        <f>IFERROR(Density!F87*Equations!G26,"")</f>
        <v>0</v>
      </c>
      <c r="G87" s="154">
        <f>IFERROR(Density!G87*Equations!H26,"")</f>
        <v>0</v>
      </c>
      <c r="H87" s="154">
        <f>IFERROR(Density!H87*Equations!I26,"")</f>
        <v>0</v>
      </c>
      <c r="I87" s="154">
        <f>IFERROR(Density!I87*Equations!J26,"")</f>
        <v>0</v>
      </c>
      <c r="J87" s="154">
        <f>IFERROR(Density!J87*Equations!K26,"")</f>
        <v>0</v>
      </c>
      <c r="K87" s="155">
        <f>IFERROR(Density!K87*Equations!L26,"")</f>
        <v>0</v>
      </c>
      <c r="L87" s="189">
        <f>SUM(B87:K87)/('Site Description'!$D$34)</f>
        <v>0</v>
      </c>
      <c r="M87" s="174"/>
      <c r="O87" s="174"/>
      <c r="P87" s="174"/>
      <c r="Q87" s="174"/>
      <c r="R87" s="174"/>
      <c r="S87" s="174"/>
      <c r="T87" s="174"/>
      <c r="U87" s="174"/>
      <c r="V87" s="174"/>
      <c r="W87" s="174"/>
      <c r="X87" s="174"/>
      <c r="Y87" s="174"/>
      <c r="Z87" s="174"/>
    </row>
    <row r="88" spans="1:26" x14ac:dyDescent="0.2">
      <c r="A88" s="146" t="s">
        <v>106</v>
      </c>
      <c r="B88" s="247"/>
      <c r="C88" s="154">
        <f>IFERROR(Density!C88*Equations!D27,"")</f>
        <v>0</v>
      </c>
      <c r="D88" s="154">
        <f>IFERROR(Density!D88*Equations!E27,"")</f>
        <v>0</v>
      </c>
      <c r="E88" s="154">
        <f>IFERROR(Density!E88*Equations!F27,"")</f>
        <v>0</v>
      </c>
      <c r="F88" s="214">
        <f>IFERROR(Density!F88*Equations!G27,"")</f>
        <v>0</v>
      </c>
      <c r="G88" s="154">
        <f>IFERROR(Density!G88*Equations!H27,"")</f>
        <v>0</v>
      </c>
      <c r="H88" s="154">
        <f>IFERROR(Density!H88*Equations!I27,"")</f>
        <v>0</v>
      </c>
      <c r="I88" s="154">
        <f>IFERROR(Density!I88*Equations!J27,"")</f>
        <v>0</v>
      </c>
      <c r="J88" s="100">
        <f>IFERROR(Density!J88*Equations!K27,"")</f>
        <v>0</v>
      </c>
      <c r="K88" s="114">
        <f>IFERROR(Density!K88*Equations!L27,"")</f>
        <v>0</v>
      </c>
      <c r="L88" s="189">
        <f>SUM(B88:K88)/('Site Description'!$D$34)</f>
        <v>0</v>
      </c>
    </row>
    <row r="89" spans="1:26" x14ac:dyDescent="0.2">
      <c r="A89" s="146" t="s">
        <v>51</v>
      </c>
      <c r="B89" s="247"/>
      <c r="C89" s="154">
        <f>IFERROR(Density!C89*Equations!D28,"")</f>
        <v>0</v>
      </c>
      <c r="D89" s="154">
        <f>IFERROR(Density!D89*Equations!E28,"")</f>
        <v>0</v>
      </c>
      <c r="E89" s="154">
        <f>IFERROR(Density!E89*Equations!F28,"")</f>
        <v>0</v>
      </c>
      <c r="F89" s="216">
        <f>IFERROR(Density!F89*Equations!G28,"")</f>
        <v>0</v>
      </c>
      <c r="G89" s="154">
        <f>IFERROR(Density!G89*Equations!H28,"")</f>
        <v>0</v>
      </c>
      <c r="H89" s="154">
        <f>IFERROR(Density!H89*Equations!I28,"")</f>
        <v>0</v>
      </c>
      <c r="I89" s="154">
        <f>IFERROR(Density!I89*Equations!J28,"")</f>
        <v>0</v>
      </c>
      <c r="J89" s="154">
        <f>IFERROR(Density!J89*Equations!K28,"")</f>
        <v>0</v>
      </c>
      <c r="K89" s="155">
        <f>IFERROR(Density!K89*Equations!L28,"")</f>
        <v>0</v>
      </c>
      <c r="L89" s="189">
        <f>SUM(B89:K89)/('Site Description'!$D$34)</f>
        <v>0</v>
      </c>
      <c r="O89" s="169"/>
      <c r="P89" s="169"/>
      <c r="Q89" s="169"/>
      <c r="R89" s="169"/>
      <c r="S89" s="169"/>
      <c r="T89" s="169"/>
      <c r="U89" s="169"/>
      <c r="V89" s="169"/>
      <c r="W89" s="169"/>
      <c r="X89" s="169"/>
      <c r="Y89" s="169"/>
    </row>
    <row r="90" spans="1:26" x14ac:dyDescent="0.2">
      <c r="A90" s="146" t="s">
        <v>52</v>
      </c>
      <c r="B90" s="247"/>
      <c r="C90" s="154">
        <f>IFERROR(Density!C90*Equations!D29,"")</f>
        <v>0</v>
      </c>
      <c r="D90" s="154">
        <f>IFERROR(Density!D90*Equations!E29,"")</f>
        <v>0</v>
      </c>
      <c r="E90" s="154">
        <f>IFERROR(Density!E90*Equations!F29,"")</f>
        <v>0</v>
      </c>
      <c r="F90" s="214">
        <f>IFERROR(Density!F90*Equations!G29,"")</f>
        <v>0</v>
      </c>
      <c r="G90" s="154">
        <f>IFERROR(Density!G90*Equations!H29,"")</f>
        <v>0</v>
      </c>
      <c r="H90" s="154">
        <f>IFERROR(Density!H90*Equations!I29,"")</f>
        <v>0</v>
      </c>
      <c r="I90" s="154">
        <f>IFERROR(Density!I90*Equations!J29,"")</f>
        <v>0</v>
      </c>
      <c r="J90" s="100">
        <f>IFERROR(Density!J90*Equations!K29,"")</f>
        <v>0</v>
      </c>
      <c r="K90" s="114">
        <f>IFERROR(Density!K90*Equations!L29,"")</f>
        <v>0</v>
      </c>
      <c r="L90" s="189">
        <f>SUM(B90:K90)/('Site Description'!$D$34)</f>
        <v>0</v>
      </c>
      <c r="N90" s="209"/>
      <c r="O90" s="174"/>
      <c r="P90" s="174"/>
      <c r="Q90" s="174"/>
      <c r="R90" s="174"/>
      <c r="S90" s="174"/>
      <c r="T90" s="174"/>
      <c r="U90" s="174"/>
      <c r="V90" s="174"/>
      <c r="W90" s="174"/>
      <c r="X90" s="174"/>
      <c r="Y90" s="174"/>
    </row>
    <row r="91" spans="1:26" ht="16" thickBot="1" x14ac:dyDescent="0.25">
      <c r="A91" s="146" t="s">
        <v>53</v>
      </c>
      <c r="B91" s="257"/>
      <c r="C91" s="160">
        <f>IFERROR(Density!C91*Equations!D30,"")</f>
        <v>0</v>
      </c>
      <c r="D91" s="160">
        <f>IFERROR(Density!D91*Equations!E30,"")</f>
        <v>0</v>
      </c>
      <c r="E91" s="115">
        <f>IFERROR(Density!E91*Equations!F30,"")</f>
        <v>0</v>
      </c>
      <c r="F91" s="215">
        <f>IFERROR(Density!F91*Equations!G30,"")</f>
        <v>0</v>
      </c>
      <c r="G91" s="160">
        <f>IFERROR(Density!G91*Equations!H30,"")</f>
        <v>0</v>
      </c>
      <c r="H91" s="160">
        <f>IFERROR(Density!H91*Equations!I30,"")</f>
        <v>0</v>
      </c>
      <c r="I91" s="115">
        <f>IFERROR(Density!I91*Equations!J30,"")</f>
        <v>0</v>
      </c>
      <c r="J91" s="115">
        <f>IFERROR(Density!J91*Equations!K30,"")</f>
        <v>0</v>
      </c>
      <c r="K91" s="116">
        <f>IFERROR(Density!K91*Equations!L30,"")</f>
        <v>0</v>
      </c>
      <c r="L91" s="189">
        <f>SUM(B91:K91)/('Site Description'!$D$34)</f>
        <v>0</v>
      </c>
      <c r="O91" s="174"/>
      <c r="P91" s="174"/>
      <c r="Q91" s="174"/>
      <c r="R91" s="174"/>
      <c r="S91" s="174"/>
      <c r="T91" s="174"/>
      <c r="U91" s="174"/>
      <c r="V91" s="174"/>
      <c r="W91" s="174"/>
      <c r="X91" s="174"/>
      <c r="Y91" s="174"/>
    </row>
    <row r="92" spans="1:26" ht="18" thickBot="1" x14ac:dyDescent="0.25">
      <c r="A92" s="211" t="s">
        <v>128</v>
      </c>
      <c r="B92" s="200">
        <f>IFERROR(SUM(B66:B91)/('Site Description'!$D$34),"")</f>
        <v>0</v>
      </c>
      <c r="C92" s="201">
        <f>IFERROR(SUM(C66:C91)/('Site Description'!$D$34),"")</f>
        <v>0.12646629824463593</v>
      </c>
      <c r="D92" s="200">
        <f>IFERROR(SUM(D66:D91)/('Site Description'!$D$34),"")</f>
        <v>0</v>
      </c>
      <c r="E92" s="200">
        <f>IFERROR(SUM(E66:E91)/('Site Description'!$D$34),"")</f>
        <v>0</v>
      </c>
      <c r="F92" s="202">
        <f>IFERROR(SUM(F66:F91)/('Site Description'!$D$34),"")</f>
        <v>0</v>
      </c>
      <c r="G92" s="200">
        <f>IFERROR(SUM(G66:G91)/('Site Description'!$D$34),"")</f>
        <v>1.4485291197979956E-2</v>
      </c>
      <c r="H92" s="200">
        <f>IFERROR(SUM(H66:H91)/('Site Description'!$D$34),"")</f>
        <v>0</v>
      </c>
      <c r="I92" s="200">
        <f>IFERROR(SUM(I66:I91)/('Site Description'!$D$34),"")</f>
        <v>0</v>
      </c>
      <c r="J92" s="200">
        <f>IFERROR(SUM(J66:J91)/('Site Description'!$D$34),"")</f>
        <v>0</v>
      </c>
      <c r="K92" s="203">
        <f>IFERROR(SUM(K66:K91)/('Site Description'!$D$34),"")</f>
        <v>0</v>
      </c>
      <c r="L92" s="204">
        <f>IF(SUM(B92:K92)&gt;0,SUM(B92:K92),"")</f>
        <v>0.14095158944261588</v>
      </c>
      <c r="N92" s="208"/>
    </row>
    <row r="93" spans="1:26" ht="16" thickBot="1" x14ac:dyDescent="0.25">
      <c r="N93" s="209"/>
    </row>
    <row r="94" spans="1:26" ht="16" thickBot="1" x14ac:dyDescent="0.25">
      <c r="A94" s="461" t="s">
        <v>58</v>
      </c>
      <c r="B94" s="462"/>
      <c r="C94" s="462"/>
      <c r="D94" s="462"/>
      <c r="E94" s="462"/>
      <c r="F94" s="462"/>
      <c r="G94" s="462"/>
      <c r="H94" s="462"/>
      <c r="I94" s="462"/>
      <c r="J94" s="462"/>
      <c r="K94" s="463"/>
      <c r="L94" s="168"/>
      <c r="N94" s="209"/>
    </row>
    <row r="95" spans="1:26" x14ac:dyDescent="0.2">
      <c r="A95" s="171"/>
      <c r="B95" s="176" t="s">
        <v>36</v>
      </c>
      <c r="C95" s="464" t="s">
        <v>23</v>
      </c>
      <c r="D95" s="465"/>
      <c r="E95" s="465"/>
      <c r="F95" s="466"/>
      <c r="G95" s="467" t="s">
        <v>24</v>
      </c>
      <c r="H95" s="468"/>
      <c r="I95" s="468"/>
      <c r="J95" s="468"/>
      <c r="K95" s="469"/>
      <c r="L95" s="173" t="s">
        <v>66</v>
      </c>
    </row>
    <row r="96" spans="1:26" ht="17" x14ac:dyDescent="0.2">
      <c r="A96" s="177" t="s">
        <v>54</v>
      </c>
      <c r="B96" s="300" t="s">
        <v>37</v>
      </c>
      <c r="C96" s="172" t="s">
        <v>38</v>
      </c>
      <c r="D96" s="172" t="s">
        <v>39</v>
      </c>
      <c r="E96" s="172" t="s">
        <v>40</v>
      </c>
      <c r="F96" s="172" t="s">
        <v>41</v>
      </c>
      <c r="G96" s="182" t="s">
        <v>38</v>
      </c>
      <c r="H96" s="182" t="s">
        <v>39</v>
      </c>
      <c r="I96" s="182" t="s">
        <v>40</v>
      </c>
      <c r="J96" s="182" t="s">
        <v>41</v>
      </c>
      <c r="K96" s="183" t="s">
        <v>65</v>
      </c>
      <c r="L96" s="179" t="s">
        <v>129</v>
      </c>
    </row>
    <row r="97" spans="1:26" x14ac:dyDescent="0.2">
      <c r="A97" s="184" t="s">
        <v>42</v>
      </c>
      <c r="B97" s="243"/>
      <c r="C97" s="244">
        <f>IFERROR(Density!C97*Equations!D5,"")</f>
        <v>0</v>
      </c>
      <c r="D97" s="244">
        <f>IFERROR(Density!D97*Equations!E5,"")</f>
        <v>0</v>
      </c>
      <c r="E97" s="244">
        <f>IFERROR(Density!E97*Equations!F5,"")</f>
        <v>0</v>
      </c>
      <c r="F97" s="245">
        <f>IFERROR(Density!F97*Equations!G5,"")</f>
        <v>0</v>
      </c>
      <c r="G97" s="244">
        <f>IFERROR(Density!G97*Equations!H5,"")</f>
        <v>0</v>
      </c>
      <c r="H97" s="244">
        <f>IFERROR(Density!H97*Equations!I5,"")</f>
        <v>0</v>
      </c>
      <c r="I97" s="244">
        <f>IFERROR(Density!I97*Equations!J5,"")</f>
        <v>0</v>
      </c>
      <c r="J97" s="244">
        <f>IFERROR(Density!J97*Equations!K5,"")</f>
        <v>0</v>
      </c>
      <c r="K97" s="246">
        <f>IFERROR(Density!K97*Equations!L5,"")</f>
        <v>0</v>
      </c>
      <c r="L97" s="189">
        <f>SUM(B97:K97)/('Site Description'!$E$34)</f>
        <v>0</v>
      </c>
    </row>
    <row r="98" spans="1:26" x14ac:dyDescent="0.2">
      <c r="A98" s="184" t="s">
        <v>105</v>
      </c>
      <c r="B98" s="247"/>
      <c r="C98" s="244">
        <f>IFERROR(Density!C98*Equations!D6,"")</f>
        <v>0</v>
      </c>
      <c r="D98" s="244">
        <f>IFERROR(Density!D98*Equations!E6,"")</f>
        <v>0</v>
      </c>
      <c r="E98" s="244">
        <f>IFERROR(Density!E98*Equations!F6,"")</f>
        <v>0</v>
      </c>
      <c r="F98" s="248">
        <f>IFERROR(Density!F98*Equations!G6,"")</f>
        <v>0</v>
      </c>
      <c r="G98" s="244">
        <f>IFERROR(Density!G98*Equations!H6,"")</f>
        <v>0</v>
      </c>
      <c r="H98" s="244">
        <f>IFERROR(Density!H98*Equations!I6,"")</f>
        <v>0</v>
      </c>
      <c r="I98" s="244">
        <f>IFERROR(Density!I98*Equations!J6,"")</f>
        <v>0</v>
      </c>
      <c r="J98" s="249">
        <f>IFERROR(Density!J98*Equations!K6,"")</f>
        <v>0</v>
      </c>
      <c r="K98" s="250">
        <f>IFERROR(Density!K98*Equations!L6,"")</f>
        <v>0</v>
      </c>
      <c r="L98" s="189">
        <f>SUM(B98:K98)/('Site Description'!$E$34)</f>
        <v>0</v>
      </c>
    </row>
    <row r="99" spans="1:26" x14ac:dyDescent="0.2">
      <c r="A99" s="184" t="s">
        <v>43</v>
      </c>
      <c r="B99" s="247"/>
      <c r="C99" s="244">
        <f>IFERROR(Density!C99*Equations!D7,"")</f>
        <v>0</v>
      </c>
      <c r="D99" s="244">
        <f>IFERROR(Density!D99*Equations!E7,"")</f>
        <v>0</v>
      </c>
      <c r="E99" s="244">
        <f>IFERROR(Density!E99*Equations!F7,"")</f>
        <v>0</v>
      </c>
      <c r="F99" s="245">
        <f>IFERROR(Density!F99*Equations!G7,"")</f>
        <v>0</v>
      </c>
      <c r="G99" s="244">
        <f>IFERROR(Density!G99*Equations!H7,"")</f>
        <v>0</v>
      </c>
      <c r="H99" s="244">
        <f>IFERROR(Density!H99*Equations!I7,"")</f>
        <v>0</v>
      </c>
      <c r="I99" s="244">
        <f>IFERROR(Density!I99*Equations!J7,"")</f>
        <v>0</v>
      </c>
      <c r="J99" s="244">
        <f>IFERROR(Density!J99*Equations!K7,"")</f>
        <v>0</v>
      </c>
      <c r="K99" s="246">
        <f>IFERROR(Density!K99*Equations!L7,"")</f>
        <v>0</v>
      </c>
      <c r="L99" s="189">
        <f>SUM(B99:K99)/('Site Description'!$E$34)</f>
        <v>0</v>
      </c>
    </row>
    <row r="100" spans="1:26" x14ac:dyDescent="0.2">
      <c r="A100" s="194" t="s">
        <v>104</v>
      </c>
      <c r="B100" s="247"/>
      <c r="C100" s="244">
        <f>IFERROR(Density!C100*Equations!D8,"")</f>
        <v>0</v>
      </c>
      <c r="D100" s="244">
        <f>IFERROR(Density!D100*Equations!E8,"")</f>
        <v>0</v>
      </c>
      <c r="E100" s="244">
        <f>IFERROR(Density!E100*Equations!F8,"")</f>
        <v>0</v>
      </c>
      <c r="F100" s="244">
        <f>IFERROR(Density!F100*Equations!G8,"")</f>
        <v>0</v>
      </c>
      <c r="G100" s="251">
        <f>IFERROR(Density!G100*Equations!H8,"")</f>
        <v>0</v>
      </c>
      <c r="H100" s="244">
        <f>IFERROR(Density!H100*Equations!I8,"")</f>
        <v>0</v>
      </c>
      <c r="I100" s="244">
        <f>IFERROR(Density!I100*Equations!J8,"")</f>
        <v>0</v>
      </c>
      <c r="J100" s="244">
        <f>IFERROR(Density!J100*Equations!K8,"")</f>
        <v>0</v>
      </c>
      <c r="K100" s="246">
        <f>IFERROR(Density!K100*Equations!L8,"")</f>
        <v>0</v>
      </c>
      <c r="L100" s="189">
        <f>SUM(B100:K100)/('Site Description'!$E$34)</f>
        <v>0</v>
      </c>
    </row>
    <row r="101" spans="1:26" x14ac:dyDescent="0.2">
      <c r="A101" s="195"/>
      <c r="B101" s="252"/>
      <c r="C101" s="253"/>
      <c r="D101" s="253"/>
      <c r="E101" s="253"/>
      <c r="F101" s="254"/>
      <c r="G101" s="253"/>
      <c r="H101" s="253"/>
      <c r="I101" s="253"/>
      <c r="J101" s="253"/>
      <c r="K101" s="255"/>
      <c r="L101" s="189"/>
    </row>
    <row r="102" spans="1:26" x14ac:dyDescent="0.2">
      <c r="A102" s="195" t="s">
        <v>100</v>
      </c>
      <c r="B102" s="247"/>
      <c r="C102" s="244">
        <f>IFERROR(Density!C102*Equations!D10,"")</f>
        <v>0</v>
      </c>
      <c r="D102" s="244">
        <f>IFERROR(Density!D102*Equations!E10,"")</f>
        <v>0</v>
      </c>
      <c r="E102" s="244">
        <f>IFERROR(Density!E102*Equations!F10,"")</f>
        <v>0</v>
      </c>
      <c r="F102" s="248">
        <f>IFERROR(Density!F102*Equations!G10,"")</f>
        <v>0</v>
      </c>
      <c r="G102" s="154">
        <f>IFERROR(Density!G102*Equations!H10,"")</f>
        <v>0</v>
      </c>
      <c r="H102" s="154">
        <f>IFERROR(Density!H102*Equations!I10,"")</f>
        <v>0</v>
      </c>
      <c r="I102" s="154">
        <f>IFERROR(Density!I102*Equations!J10,"")</f>
        <v>0</v>
      </c>
      <c r="J102" s="100">
        <f>IFERROR(Density!J102*Equations!K10,"")</f>
        <v>0</v>
      </c>
      <c r="K102" s="114">
        <f>IFERROR(Density!K102*Equations!L10,"")</f>
        <v>0</v>
      </c>
      <c r="L102" s="189">
        <f>SUM(B102:K102)/('Site Description'!$E$34)</f>
        <v>0</v>
      </c>
    </row>
    <row r="103" spans="1:26" x14ac:dyDescent="0.2">
      <c r="A103" s="146" t="s">
        <v>44</v>
      </c>
      <c r="B103" s="247"/>
      <c r="C103" s="244">
        <f>IFERROR(Density!C103*Equations!D11,"")</f>
        <v>0</v>
      </c>
      <c r="D103" s="244">
        <f>IFERROR(Density!D103*Equations!E11,"")</f>
        <v>0</v>
      </c>
      <c r="E103" s="244">
        <f>IFERROR(Density!E103*Equations!F11,"")</f>
        <v>0</v>
      </c>
      <c r="F103" s="248">
        <f>IFERROR(Density!F103*Equations!G11,"")</f>
        <v>0</v>
      </c>
      <c r="G103" s="154">
        <f>IFERROR(Density!G103*Equations!H11,"")</f>
        <v>0</v>
      </c>
      <c r="H103" s="154">
        <f>IFERROR(Density!H103*Equations!I11,"")</f>
        <v>0</v>
      </c>
      <c r="I103" s="154">
        <f>IFERROR(Density!I103*Equations!J11,"")</f>
        <v>0</v>
      </c>
      <c r="J103" s="100">
        <f>IFERROR(Density!J103*Equations!K11,"")</f>
        <v>0</v>
      </c>
      <c r="K103" s="114">
        <f>IFERROR(Density!K103*Equations!L11,"")</f>
        <v>0</v>
      </c>
      <c r="L103" s="189">
        <f>SUM(B103:K103)/('Site Description'!$E$34)</f>
        <v>0</v>
      </c>
    </row>
    <row r="104" spans="1:26" x14ac:dyDescent="0.2">
      <c r="A104" s="146" t="s">
        <v>28</v>
      </c>
      <c r="B104" s="247"/>
      <c r="C104" s="244">
        <f>IFERROR(Density!C104*Equations!D12,"")</f>
        <v>0</v>
      </c>
      <c r="D104" s="244">
        <f>IFERROR(Density!D104*Equations!E12,"")</f>
        <v>0</v>
      </c>
      <c r="E104" s="244">
        <f>IFERROR(Density!E104*Equations!F12,"")</f>
        <v>0</v>
      </c>
      <c r="F104" s="248">
        <f>IFERROR(Density!F104*Equations!G12,"")</f>
        <v>0</v>
      </c>
      <c r="G104" s="154">
        <f>IFERROR(Density!G104*Equations!H12,"")</f>
        <v>2.7744519077418373</v>
      </c>
      <c r="H104" s="154">
        <f>IFERROR(Density!H104*Equations!I12,"")</f>
        <v>0</v>
      </c>
      <c r="I104" s="154">
        <f>IFERROR(Density!I104*Equations!J12,"")</f>
        <v>0</v>
      </c>
      <c r="J104" s="100">
        <f>IFERROR(Density!J104*Equations!K12,"")</f>
        <v>0</v>
      </c>
      <c r="K104" s="114">
        <f>IFERROR(Density!K104*Equations!L12,"")</f>
        <v>0</v>
      </c>
      <c r="L104" s="189">
        <f>SUM(B104:K104)/('Site Description'!$E$34)</f>
        <v>2.3120432564515309E-2</v>
      </c>
    </row>
    <row r="105" spans="1:26" x14ac:dyDescent="0.2">
      <c r="A105" s="146" t="s">
        <v>29</v>
      </c>
      <c r="B105" s="247"/>
      <c r="C105" s="244">
        <f>IFERROR(Density!C105*Equations!D13,"")</f>
        <v>0</v>
      </c>
      <c r="D105" s="244">
        <f>IFERROR(Density!D105*Equations!E13,"")</f>
        <v>0</v>
      </c>
      <c r="E105" s="244">
        <f>IFERROR(Density!E105*Equations!F13,"")</f>
        <v>0</v>
      </c>
      <c r="F105" s="245">
        <f>IFERROR(Density!F105*Equations!G13,"")</f>
        <v>0</v>
      </c>
      <c r="G105" s="154">
        <f>IFERROR(Density!G105*Equations!H13,"")</f>
        <v>0</v>
      </c>
      <c r="H105" s="154">
        <f>IFERROR(Density!H105*Equations!I13,"")</f>
        <v>0</v>
      </c>
      <c r="I105" s="154">
        <f>IFERROR(Density!I105*Equations!J13,"")</f>
        <v>0</v>
      </c>
      <c r="J105" s="154">
        <f>IFERROR(Density!J105*Equations!K13,"")</f>
        <v>0</v>
      </c>
      <c r="K105" s="155">
        <f>IFERROR(Density!K105*Equations!L13,"")</f>
        <v>0</v>
      </c>
      <c r="L105" s="189">
        <f>SUM(B105:K105)/('Site Description'!$E$34)</f>
        <v>0</v>
      </c>
    </row>
    <row r="106" spans="1:26" x14ac:dyDescent="0.2">
      <c r="A106" s="146" t="s">
        <v>26</v>
      </c>
      <c r="B106" s="247"/>
      <c r="C106" s="244">
        <f>IFERROR(Density!C106*Equations!D14,"")</f>
        <v>0</v>
      </c>
      <c r="D106" s="244">
        <f>IFERROR(Density!D106*Equations!E14,"")</f>
        <v>0</v>
      </c>
      <c r="E106" s="244">
        <f>IFERROR(Density!E106*Equations!F14,"")</f>
        <v>0</v>
      </c>
      <c r="F106" s="248">
        <f>IFERROR(Density!F106*Equations!G14,"")</f>
        <v>0</v>
      </c>
      <c r="G106" s="154">
        <f>IFERROR(Density!G106*Equations!H14,"")</f>
        <v>0</v>
      </c>
      <c r="H106" s="154">
        <f>IFERROR(Density!H106*Equations!I14,"")</f>
        <v>0</v>
      </c>
      <c r="I106" s="154">
        <f>IFERROR(Density!I106*Equations!J14,"")</f>
        <v>0</v>
      </c>
      <c r="J106" s="100">
        <f>IFERROR(Density!J106*Equations!K14,"")</f>
        <v>0</v>
      </c>
      <c r="K106" s="114">
        <f>IFERROR(Density!K106*Equations!L14,"")</f>
        <v>0</v>
      </c>
      <c r="L106" s="189">
        <f>SUM(B106:K106)/('Site Description'!$E$34)</f>
        <v>0</v>
      </c>
    </row>
    <row r="107" spans="1:26" x14ac:dyDescent="0.2">
      <c r="A107" s="198"/>
      <c r="B107" s="252"/>
      <c r="C107" s="253"/>
      <c r="D107" s="253"/>
      <c r="E107" s="253"/>
      <c r="F107" s="254"/>
      <c r="G107" s="61"/>
      <c r="H107" s="61"/>
      <c r="I107" s="61"/>
      <c r="J107" s="61"/>
      <c r="K107" s="256"/>
      <c r="L107" s="189"/>
    </row>
    <row r="108" spans="1:26" x14ac:dyDescent="0.2">
      <c r="A108" s="146" t="s">
        <v>45</v>
      </c>
      <c r="B108" s="247"/>
      <c r="C108" s="154">
        <f>IFERROR(Density!C108*Equations!D16,"")</f>
        <v>0</v>
      </c>
      <c r="D108" s="154">
        <f>IFERROR(Density!D108*Equations!E16,"")</f>
        <v>0</v>
      </c>
      <c r="E108" s="154">
        <f>IFERROR(Density!E108*Equations!F16,"")</f>
        <v>0</v>
      </c>
      <c r="F108" s="216">
        <f>IFERROR(Density!F108*Equations!G16,"")</f>
        <v>0</v>
      </c>
      <c r="G108" s="154">
        <f>IFERROR(Density!G108*Equations!H16,"")</f>
        <v>0</v>
      </c>
      <c r="H108" s="154">
        <f>IFERROR(Density!H108*Equations!I16,"")</f>
        <v>0</v>
      </c>
      <c r="I108" s="154">
        <f>IFERROR(Density!I108*Equations!J16,"")</f>
        <v>0</v>
      </c>
      <c r="J108" s="154">
        <f>IFERROR(Density!J108*Equations!K16,"")</f>
        <v>0</v>
      </c>
      <c r="K108" s="114">
        <f>IFERROR(Density!K108*Equations!L16,"")</f>
        <v>0</v>
      </c>
      <c r="L108" s="189">
        <f>SUM(B108:K108)/('Site Description'!$E$34)</f>
        <v>0</v>
      </c>
    </row>
    <row r="109" spans="1:26" x14ac:dyDescent="0.2">
      <c r="A109" s="146" t="s">
        <v>46</v>
      </c>
      <c r="B109" s="247"/>
      <c r="C109" s="154">
        <f>IFERROR(Density!C109*Equations!D17,"")</f>
        <v>0</v>
      </c>
      <c r="D109" s="154">
        <f>IFERROR(Density!D109*Equations!E17,"")</f>
        <v>0</v>
      </c>
      <c r="E109" s="154">
        <f>IFERROR(Density!E109*Equations!F17,"")</f>
        <v>0</v>
      </c>
      <c r="F109" s="216">
        <f>IFERROR(Density!F109*Equations!G17,"")</f>
        <v>0</v>
      </c>
      <c r="G109" s="154">
        <f>IFERROR(Density!G109*Equations!H17,"")</f>
        <v>0</v>
      </c>
      <c r="H109" s="154">
        <f>IFERROR(Density!H109*Equations!I17,"")</f>
        <v>0</v>
      </c>
      <c r="I109" s="154">
        <f>IFERROR(Density!I109*Equations!J17,"")</f>
        <v>0</v>
      </c>
      <c r="J109" s="154">
        <f>IFERROR(Density!J109*Equations!K17,"")</f>
        <v>0</v>
      </c>
      <c r="K109" s="155">
        <f>IFERROR(Density!K109*Equations!L17,"")</f>
        <v>0</v>
      </c>
      <c r="L109" s="189">
        <f>SUM(B109:K109)/('Site Description'!$E$34)</f>
        <v>0</v>
      </c>
    </row>
    <row r="110" spans="1:26" x14ac:dyDescent="0.2">
      <c r="A110" s="146" t="s">
        <v>47</v>
      </c>
      <c r="B110" s="247"/>
      <c r="C110" s="154">
        <f>IFERROR(Density!C110*Equations!D18,"")</f>
        <v>0</v>
      </c>
      <c r="D110" s="154">
        <f>IFERROR(Density!D110*Equations!E18,"")</f>
        <v>0</v>
      </c>
      <c r="E110" s="154">
        <f>IFERROR(Density!E110*Equations!F18,"")</f>
        <v>0</v>
      </c>
      <c r="F110" s="214">
        <f>IFERROR(Density!F110*Equations!G18,"")</f>
        <v>0</v>
      </c>
      <c r="G110" s="154">
        <f>IFERROR(Density!G110*Equations!H18,"")</f>
        <v>0</v>
      </c>
      <c r="H110" s="154">
        <f>IFERROR(Density!H110*Equations!I18,"")</f>
        <v>0</v>
      </c>
      <c r="I110" s="154">
        <f>IFERROR(Density!I110*Equations!J18,"")</f>
        <v>0</v>
      </c>
      <c r="J110" s="100">
        <f>IFERROR(Density!J110*Equations!K18,"")</f>
        <v>0</v>
      </c>
      <c r="K110" s="114">
        <f>IFERROR(Density!K110*Equations!L18,"")</f>
        <v>0</v>
      </c>
      <c r="L110" s="189">
        <f>SUM(B110:K110)/('Site Description'!$E$34)</f>
        <v>0</v>
      </c>
    </row>
    <row r="111" spans="1:26" x14ac:dyDescent="0.2">
      <c r="A111" s="146" t="s">
        <v>48</v>
      </c>
      <c r="B111" s="247"/>
      <c r="C111" s="154">
        <f>IFERROR(Density!C111*Equations!D19,"")</f>
        <v>0</v>
      </c>
      <c r="D111" s="154">
        <f>IFERROR(Density!D111*Equations!E19,"")</f>
        <v>0</v>
      </c>
      <c r="E111" s="154">
        <f>IFERROR(Density!E111*Equations!F19,"")</f>
        <v>0</v>
      </c>
      <c r="F111" s="214">
        <f>IFERROR(Density!F111*Equations!G19,"")</f>
        <v>0</v>
      </c>
      <c r="G111" s="154">
        <f>IFERROR(Density!G111*Equations!H19,"")</f>
        <v>0</v>
      </c>
      <c r="H111" s="154">
        <f>IFERROR(Density!H111*Equations!I19,"")</f>
        <v>0</v>
      </c>
      <c r="I111" s="154">
        <f>IFERROR(Density!I111*Equations!J19,"")</f>
        <v>0</v>
      </c>
      <c r="J111" s="100">
        <f>IFERROR(Density!J111*Equations!K19,"")</f>
        <v>0</v>
      </c>
      <c r="K111" s="114">
        <f>IFERROR(Density!K111*Equations!L19,"")</f>
        <v>0</v>
      </c>
      <c r="L111" s="189">
        <f>SUM(B111:K111)/('Site Description'!$E$34)</f>
        <v>0</v>
      </c>
      <c r="M111" s="174"/>
      <c r="Z111" s="174"/>
    </row>
    <row r="112" spans="1:26" x14ac:dyDescent="0.2">
      <c r="A112" s="146" t="s">
        <v>32</v>
      </c>
      <c r="B112" s="247"/>
      <c r="C112" s="154">
        <f>IFERROR(Density!C112*Equations!D20,"")</f>
        <v>0</v>
      </c>
      <c r="D112" s="154">
        <f>IFERROR(Density!D112*Equations!E20,"")</f>
        <v>0</v>
      </c>
      <c r="E112" s="154">
        <f>IFERROR(Density!E112*Equations!F20,"")</f>
        <v>0</v>
      </c>
      <c r="F112" s="216">
        <f>IFERROR(Density!F112*Equations!G20,"")</f>
        <v>0</v>
      </c>
      <c r="G112" s="154">
        <f>IFERROR(Density!G112*Equations!H20,"")</f>
        <v>0</v>
      </c>
      <c r="H112" s="154">
        <f>IFERROR(Density!H112*Equations!I20,"")</f>
        <v>0</v>
      </c>
      <c r="I112" s="154">
        <f>IFERROR(Density!I112*Equations!J20,"")</f>
        <v>0</v>
      </c>
      <c r="J112" s="154">
        <f>IFERROR(Density!J112*Equations!K20,"")</f>
        <v>0</v>
      </c>
      <c r="K112" s="155">
        <f>IFERROR(Density!K112*Equations!L20,"")</f>
        <v>0</v>
      </c>
      <c r="L112" s="189">
        <f>SUM(B112:K112)/('Site Description'!$E$34)</f>
        <v>0</v>
      </c>
    </row>
    <row r="113" spans="1:26" x14ac:dyDescent="0.2">
      <c r="A113" s="146" t="s">
        <v>49</v>
      </c>
      <c r="B113" s="247"/>
      <c r="C113" s="154">
        <f>IFERROR(Density!C113*Equations!D21,"")</f>
        <v>11.381966842017233</v>
      </c>
      <c r="D113" s="154">
        <f>IFERROR(Density!D113*Equations!E21,"")</f>
        <v>0</v>
      </c>
      <c r="E113" s="154">
        <f>IFERROR(Density!E113*Equations!F21,"")</f>
        <v>0</v>
      </c>
      <c r="F113" s="216">
        <f>IFERROR(Density!F113*Equations!G21,"")</f>
        <v>0</v>
      </c>
      <c r="G113" s="154">
        <f>IFERROR(Density!G113*Equations!H21,"")</f>
        <v>0</v>
      </c>
      <c r="H113" s="154">
        <f>IFERROR(Density!H113*Equations!I21,"")</f>
        <v>0</v>
      </c>
      <c r="I113" s="154">
        <f>IFERROR(Density!I113*Equations!J21,"")</f>
        <v>0</v>
      </c>
      <c r="J113" s="154">
        <f>IFERROR(Density!J113*Equations!K21,"")</f>
        <v>0</v>
      </c>
      <c r="K113" s="155">
        <f>IFERROR(Density!K113*Equations!L21,"")</f>
        <v>0</v>
      </c>
      <c r="L113" s="189">
        <f>SUM(B113:K113)/('Site Description'!$E$34)</f>
        <v>9.4849723683476939E-2</v>
      </c>
      <c r="M113" s="169"/>
      <c r="Z113" s="169"/>
    </row>
    <row r="114" spans="1:26" x14ac:dyDescent="0.2">
      <c r="A114" s="146" t="s">
        <v>76</v>
      </c>
      <c r="B114" s="247"/>
      <c r="C114" s="154">
        <f>IFERROR(Density!C114*Equations!D22,"")</f>
        <v>0</v>
      </c>
      <c r="D114" s="154">
        <f>IFERROR(Density!D114*Equations!E22,"")</f>
        <v>0</v>
      </c>
      <c r="E114" s="154">
        <f>IFERROR(Density!E114*Equations!F22,"")</f>
        <v>0</v>
      </c>
      <c r="F114" s="214">
        <f>IFERROR(Density!F114*Equations!G22,"")</f>
        <v>0</v>
      </c>
      <c r="G114" s="154">
        <f>IFERROR(Density!G114*Equations!H22,"")</f>
        <v>0</v>
      </c>
      <c r="H114" s="154">
        <f>IFERROR(Density!H114*Equations!I22,"")</f>
        <v>0</v>
      </c>
      <c r="I114" s="154">
        <f>IFERROR(Density!I114*Equations!J22,"")</f>
        <v>0</v>
      </c>
      <c r="J114" s="100">
        <f>IFERROR(Density!J114*Equations!K22,"")</f>
        <v>0</v>
      </c>
      <c r="K114" s="114">
        <f>IFERROR(Density!K114*Equations!L22,"")</f>
        <v>0</v>
      </c>
      <c r="L114" s="189">
        <f>SUM(B114:K114)/('Site Description'!$E$34)</f>
        <v>0</v>
      </c>
      <c r="M114" s="174"/>
      <c r="Z114" s="174"/>
    </row>
    <row r="115" spans="1:26" x14ac:dyDescent="0.2">
      <c r="A115" s="146" t="s">
        <v>33</v>
      </c>
      <c r="B115" s="247"/>
      <c r="C115" s="154">
        <f>IFERROR(Density!C115*Equations!D23,"")</f>
        <v>0</v>
      </c>
      <c r="D115" s="154">
        <f>IFERROR(Density!D115*Equations!E23,"")</f>
        <v>0</v>
      </c>
      <c r="E115" s="154">
        <f>IFERROR(Density!E115*Equations!F23,"")</f>
        <v>0</v>
      </c>
      <c r="F115" s="214">
        <f>IFERROR(Density!F115*Equations!G23,"")</f>
        <v>0</v>
      </c>
      <c r="G115" s="154">
        <f>IFERROR(Density!G115*Equations!H23,"")</f>
        <v>0</v>
      </c>
      <c r="H115" s="154">
        <f>IFERROR(Density!H115*Equations!I23,"")</f>
        <v>0</v>
      </c>
      <c r="I115" s="154">
        <f>IFERROR(Density!I115*Equations!J23,"")</f>
        <v>0</v>
      </c>
      <c r="J115" s="100">
        <f>IFERROR(Density!J115*Equations!K23,"")</f>
        <v>0</v>
      </c>
      <c r="K115" s="114">
        <f>IFERROR(Density!K115*Equations!L23,"")</f>
        <v>0</v>
      </c>
      <c r="L115" s="189">
        <f>SUM(B115:K115)/('Site Description'!$E$34)</f>
        <v>0</v>
      </c>
      <c r="M115" s="174"/>
      <c r="O115" s="174"/>
      <c r="P115" s="174"/>
      <c r="Q115" s="174"/>
      <c r="R115" s="174"/>
      <c r="S115" s="174"/>
      <c r="T115" s="174"/>
      <c r="U115" s="174"/>
      <c r="V115" s="174"/>
      <c r="W115" s="174"/>
      <c r="X115" s="174"/>
      <c r="Y115" s="174"/>
      <c r="Z115" s="174"/>
    </row>
    <row r="116" spans="1:26" x14ac:dyDescent="0.2">
      <c r="A116" s="146" t="s">
        <v>111</v>
      </c>
      <c r="B116" s="247"/>
      <c r="C116" s="154">
        <f>IFERROR(Density!C116*Equations!D24,"")</f>
        <v>0</v>
      </c>
      <c r="D116" s="154">
        <f>IFERROR(Density!D116*Equations!E24,"")</f>
        <v>0</v>
      </c>
      <c r="E116" s="154">
        <f>IFERROR(Density!E116*Equations!F24,"")</f>
        <v>0</v>
      </c>
      <c r="F116" s="216">
        <f>IFERROR(Density!F116*Equations!G24,"")</f>
        <v>0</v>
      </c>
      <c r="G116" s="154">
        <f>IFERROR(Density!G116*Equations!H24,"")</f>
        <v>0</v>
      </c>
      <c r="H116" s="154">
        <f>IFERROR(Density!H116*Equations!I24,"")</f>
        <v>0</v>
      </c>
      <c r="I116" s="154">
        <f>IFERROR(Density!I116*Equations!J24,"")</f>
        <v>0</v>
      </c>
      <c r="J116" s="154">
        <f>IFERROR(Density!J116*Equations!K24,"")</f>
        <v>0</v>
      </c>
      <c r="K116" s="155">
        <f>IFERROR(Density!K116*Equations!L24,"")</f>
        <v>0</v>
      </c>
      <c r="L116" s="189">
        <f>SUM(B116:K116)/('Site Description'!$E$34)</f>
        <v>0</v>
      </c>
    </row>
    <row r="117" spans="1:26" x14ac:dyDescent="0.2">
      <c r="A117" s="146" t="s">
        <v>50</v>
      </c>
      <c r="B117" s="247"/>
      <c r="C117" s="154">
        <f>IFERROR(Density!C117*Equations!D25,"")</f>
        <v>0</v>
      </c>
      <c r="D117" s="154">
        <f>IFERROR(Density!D117*Equations!E25,"")</f>
        <v>0</v>
      </c>
      <c r="E117" s="100">
        <f>IFERROR(Density!E117*Equations!F25,"")</f>
        <v>0</v>
      </c>
      <c r="F117" s="214">
        <f>IFERROR(Density!F117*Equations!G25,"")</f>
        <v>0</v>
      </c>
      <c r="G117" s="154">
        <f>IFERROR(Density!G117*Equations!H25,"")</f>
        <v>0</v>
      </c>
      <c r="H117" s="154">
        <f>IFERROR(Density!H117*Equations!I25,"")</f>
        <v>0</v>
      </c>
      <c r="I117" s="100">
        <f>IFERROR(Density!I117*Equations!J25,"")</f>
        <v>0</v>
      </c>
      <c r="J117" s="100">
        <f>IFERROR(Density!J117*Equations!K25,"")</f>
        <v>0</v>
      </c>
      <c r="K117" s="114">
        <f>IFERROR(Density!K117*Equations!L25,"")</f>
        <v>0</v>
      </c>
      <c r="L117" s="189">
        <f>SUM(B117:K117)/('Site Description'!$E$34)</f>
        <v>0</v>
      </c>
      <c r="O117" s="169"/>
      <c r="P117" s="169"/>
      <c r="Q117" s="169"/>
      <c r="R117" s="169"/>
      <c r="S117" s="169"/>
      <c r="T117" s="169"/>
      <c r="U117" s="169"/>
      <c r="V117" s="169"/>
      <c r="W117" s="169"/>
      <c r="X117" s="169"/>
      <c r="Y117" s="169"/>
    </row>
    <row r="118" spans="1:26" x14ac:dyDescent="0.2">
      <c r="A118" s="146" t="s">
        <v>31</v>
      </c>
      <c r="B118" s="247"/>
      <c r="C118" s="154">
        <f>IFERROR(Density!C118*Equations!D26,"")</f>
        <v>0</v>
      </c>
      <c r="D118" s="154">
        <f>IFERROR(Density!D118*Equations!E26,"")</f>
        <v>0</v>
      </c>
      <c r="E118" s="154">
        <f>IFERROR(Density!E118*Equations!F26,"")</f>
        <v>0</v>
      </c>
      <c r="F118" s="216">
        <f>IFERROR(Density!F118*Equations!G26,"")</f>
        <v>0</v>
      </c>
      <c r="G118" s="154">
        <f>IFERROR(Density!G118*Equations!H26,"")</f>
        <v>0</v>
      </c>
      <c r="H118" s="154">
        <f>IFERROR(Density!H118*Equations!I26,"")</f>
        <v>0</v>
      </c>
      <c r="I118" s="154">
        <f>IFERROR(Density!I118*Equations!J26,"")</f>
        <v>0</v>
      </c>
      <c r="J118" s="154">
        <f>IFERROR(Density!J118*Equations!K26,"")</f>
        <v>0</v>
      </c>
      <c r="K118" s="155">
        <f>IFERROR(Density!K118*Equations!L26,"")</f>
        <v>0</v>
      </c>
      <c r="L118" s="189">
        <f>SUM(B118:K118)/('Site Description'!$E$34)</f>
        <v>0</v>
      </c>
      <c r="O118" s="174"/>
      <c r="P118" s="174"/>
      <c r="Q118" s="174"/>
      <c r="R118" s="174"/>
      <c r="S118" s="174"/>
      <c r="T118" s="174"/>
      <c r="U118" s="174"/>
      <c r="V118" s="174"/>
      <c r="W118" s="174"/>
      <c r="X118" s="174"/>
      <c r="Y118" s="174"/>
    </row>
    <row r="119" spans="1:26" x14ac:dyDescent="0.2">
      <c r="A119" s="146" t="s">
        <v>106</v>
      </c>
      <c r="B119" s="247"/>
      <c r="C119" s="154">
        <f>IFERROR(Density!C119*Equations!D27,"")</f>
        <v>0</v>
      </c>
      <c r="D119" s="154">
        <f>IFERROR(Density!D119*Equations!E27,"")</f>
        <v>0</v>
      </c>
      <c r="E119" s="154">
        <f>IFERROR(Density!E119*Equations!F27,"")</f>
        <v>0</v>
      </c>
      <c r="F119" s="214">
        <f>IFERROR(Density!F119*Equations!G27,"")</f>
        <v>0</v>
      </c>
      <c r="G119" s="154">
        <f>IFERROR(Density!G119*Equations!H27,"")</f>
        <v>0</v>
      </c>
      <c r="H119" s="154">
        <f>IFERROR(Density!H119*Equations!I27,"")</f>
        <v>0</v>
      </c>
      <c r="I119" s="154">
        <f>IFERROR(Density!I119*Equations!J27,"")</f>
        <v>0</v>
      </c>
      <c r="J119" s="100">
        <f>IFERROR(Density!J119*Equations!K27,"")</f>
        <v>0</v>
      </c>
      <c r="K119" s="114">
        <f>IFERROR(Density!K119*Equations!L27,"")</f>
        <v>0</v>
      </c>
      <c r="L119" s="189">
        <f>SUM(B119:K119)/('Site Description'!$E$34)</f>
        <v>0</v>
      </c>
      <c r="N119" s="209"/>
      <c r="O119" s="174"/>
      <c r="P119" s="174"/>
      <c r="Q119" s="174"/>
      <c r="R119" s="174"/>
      <c r="S119" s="174"/>
      <c r="T119" s="174"/>
      <c r="U119" s="174"/>
      <c r="V119" s="174"/>
      <c r="W119" s="174"/>
      <c r="X119" s="174"/>
      <c r="Y119" s="174"/>
    </row>
    <row r="120" spans="1:26" x14ac:dyDescent="0.2">
      <c r="A120" s="146" t="s">
        <v>51</v>
      </c>
      <c r="B120" s="247"/>
      <c r="C120" s="154">
        <f>IFERROR(Density!C120*Equations!D28,"")</f>
        <v>0</v>
      </c>
      <c r="D120" s="154">
        <f>IFERROR(Density!D120*Equations!E28,"")</f>
        <v>0</v>
      </c>
      <c r="E120" s="154">
        <f>IFERROR(Density!E120*Equations!F28,"")</f>
        <v>0</v>
      </c>
      <c r="F120" s="216">
        <f>IFERROR(Density!F120*Equations!G28,"")</f>
        <v>0</v>
      </c>
      <c r="G120" s="154">
        <f>IFERROR(Density!G120*Equations!H28,"")</f>
        <v>0</v>
      </c>
      <c r="H120" s="154">
        <f>IFERROR(Density!H120*Equations!I28,"")</f>
        <v>0</v>
      </c>
      <c r="I120" s="154">
        <f>IFERROR(Density!I120*Equations!J28,"")</f>
        <v>0</v>
      </c>
      <c r="J120" s="154">
        <f>IFERROR(Density!J120*Equations!K28,"")</f>
        <v>0</v>
      </c>
      <c r="K120" s="155">
        <f>IFERROR(Density!K120*Equations!L28,"")</f>
        <v>0</v>
      </c>
      <c r="L120" s="189">
        <f>SUM(B120:K120)/('Site Description'!$E$34)</f>
        <v>0</v>
      </c>
    </row>
    <row r="121" spans="1:26" x14ac:dyDescent="0.2">
      <c r="A121" s="146" t="s">
        <v>52</v>
      </c>
      <c r="B121" s="247"/>
      <c r="C121" s="154">
        <f>IFERROR(Density!C121*Equations!D29,"")</f>
        <v>0</v>
      </c>
      <c r="D121" s="154">
        <f>IFERROR(Density!D121*Equations!E29,"")</f>
        <v>0</v>
      </c>
      <c r="E121" s="154">
        <f>IFERROR(Density!E121*Equations!F29,"")</f>
        <v>0</v>
      </c>
      <c r="F121" s="214">
        <f>IFERROR(Density!F121*Equations!G29,"")</f>
        <v>0</v>
      </c>
      <c r="G121" s="154">
        <f>IFERROR(Density!G121*Equations!H29,"")</f>
        <v>0</v>
      </c>
      <c r="H121" s="154">
        <f>IFERROR(Density!H121*Equations!I29,"")</f>
        <v>0</v>
      </c>
      <c r="I121" s="154">
        <f>IFERROR(Density!I121*Equations!J29,"")</f>
        <v>0</v>
      </c>
      <c r="J121" s="100">
        <f>IFERROR(Density!J121*Equations!K29,"")</f>
        <v>0</v>
      </c>
      <c r="K121" s="114">
        <f>IFERROR(Density!K121*Equations!L29,"")</f>
        <v>0</v>
      </c>
      <c r="L121" s="189">
        <f>SUM(B121:K121)/('Site Description'!$E$34)</f>
        <v>0</v>
      </c>
      <c r="N121" s="208"/>
    </row>
    <row r="122" spans="1:26" ht="16" thickBot="1" x14ac:dyDescent="0.25">
      <c r="A122" s="146" t="s">
        <v>53</v>
      </c>
      <c r="B122" s="257"/>
      <c r="C122" s="160">
        <f>IFERROR(Density!C122*Equations!D30,"")</f>
        <v>0</v>
      </c>
      <c r="D122" s="160">
        <f>IFERROR(Density!D122*Equations!E30,"")</f>
        <v>0</v>
      </c>
      <c r="E122" s="115">
        <f>IFERROR(Density!E122*Equations!F30,"")</f>
        <v>0</v>
      </c>
      <c r="F122" s="215">
        <f>IFERROR(Density!F122*Equations!G30,"")</f>
        <v>0</v>
      </c>
      <c r="G122" s="160">
        <f>IFERROR(Density!G122*Equations!H30,"")</f>
        <v>0</v>
      </c>
      <c r="H122" s="160">
        <f>IFERROR(Density!H122*Equations!I30,"")</f>
        <v>0</v>
      </c>
      <c r="I122" s="115">
        <f>IFERROR(Density!I122*Equations!J30,"")</f>
        <v>0</v>
      </c>
      <c r="J122" s="115">
        <f>IFERROR(Density!J122*Equations!K30,"")</f>
        <v>0</v>
      </c>
      <c r="K122" s="116">
        <f>IFERROR(Density!K122*Equations!L30,"")</f>
        <v>0</v>
      </c>
      <c r="L122" s="189">
        <f>SUM(B122:K122)/('Site Description'!$E$34)</f>
        <v>0</v>
      </c>
      <c r="N122" s="209"/>
    </row>
    <row r="123" spans="1:26" ht="18" thickBot="1" x14ac:dyDescent="0.25">
      <c r="A123" s="211" t="s">
        <v>128</v>
      </c>
      <c r="B123" s="200">
        <f>IFERROR(SUM(B97:B122)/('Site Description'!$E$34),"")</f>
        <v>0</v>
      </c>
      <c r="C123" s="201">
        <f>IFERROR(SUM(C97:C122)/('Site Description'!$E$34),"")</f>
        <v>9.4849723683476939E-2</v>
      </c>
      <c r="D123" s="200">
        <f>IFERROR(SUM(D97:D122)/('Site Description'!$E$34),"")</f>
        <v>0</v>
      </c>
      <c r="E123" s="200">
        <f>IFERROR(SUM(E97:E122)/('Site Description'!$E$34),"")</f>
        <v>0</v>
      </c>
      <c r="F123" s="202">
        <f>IFERROR(SUM(F97:F122)/('Site Description'!$E$34),"")</f>
        <v>0</v>
      </c>
      <c r="G123" s="200">
        <f>IFERROR(SUM(G97:G122)/('Site Description'!$E$34),"")</f>
        <v>2.3120432564515309E-2</v>
      </c>
      <c r="H123" s="200">
        <f>IFERROR(SUM(H97:H122)/('Site Description'!$E$34),"")</f>
        <v>0</v>
      </c>
      <c r="I123" s="200">
        <f>IFERROR(SUM(I97:I122)/('Site Description'!$E$34),"")</f>
        <v>0</v>
      </c>
      <c r="J123" s="200">
        <f>IFERROR(SUM(J97:J122)/('Site Description'!$E$34),"")</f>
        <v>0</v>
      </c>
      <c r="K123" s="203">
        <f>IFERROR(SUM(K97:K122)/('Site Description'!$E$34),"")</f>
        <v>0</v>
      </c>
      <c r="L123" s="204">
        <f>IF(SUM(B123:K123)&gt;0,SUM(B123:K123),"")</f>
        <v>0.11797015624799224</v>
      </c>
      <c r="N123" s="209"/>
    </row>
    <row r="124" spans="1:26" ht="16" thickBot="1" x14ac:dyDescent="0.25"/>
    <row r="125" spans="1:26" ht="16" thickBot="1" x14ac:dyDescent="0.25">
      <c r="A125" s="461" t="s">
        <v>59</v>
      </c>
      <c r="B125" s="462"/>
      <c r="C125" s="462"/>
      <c r="D125" s="462"/>
      <c r="E125" s="462"/>
      <c r="F125" s="462"/>
      <c r="G125" s="462"/>
      <c r="H125" s="462"/>
      <c r="I125" s="462"/>
      <c r="J125" s="462"/>
      <c r="K125" s="463"/>
      <c r="L125" s="168"/>
    </row>
    <row r="126" spans="1:26" x14ac:dyDescent="0.2">
      <c r="A126" s="171"/>
      <c r="B126" s="176" t="s">
        <v>36</v>
      </c>
      <c r="C126" s="464" t="s">
        <v>23</v>
      </c>
      <c r="D126" s="465"/>
      <c r="E126" s="465"/>
      <c r="F126" s="466"/>
      <c r="G126" s="467" t="s">
        <v>24</v>
      </c>
      <c r="H126" s="468"/>
      <c r="I126" s="468"/>
      <c r="J126" s="468"/>
      <c r="K126" s="469"/>
      <c r="L126" s="173" t="s">
        <v>66</v>
      </c>
    </row>
    <row r="127" spans="1:26" ht="17" x14ac:dyDescent="0.2">
      <c r="A127" s="177" t="s">
        <v>54</v>
      </c>
      <c r="B127" s="181" t="s">
        <v>37</v>
      </c>
      <c r="C127" s="172" t="s">
        <v>38</v>
      </c>
      <c r="D127" s="172" t="s">
        <v>39</v>
      </c>
      <c r="E127" s="172" t="s">
        <v>40</v>
      </c>
      <c r="F127" s="172" t="s">
        <v>41</v>
      </c>
      <c r="G127" s="182" t="s">
        <v>38</v>
      </c>
      <c r="H127" s="182" t="s">
        <v>39</v>
      </c>
      <c r="I127" s="182" t="s">
        <v>40</v>
      </c>
      <c r="J127" s="182" t="s">
        <v>41</v>
      </c>
      <c r="K127" s="183" t="s">
        <v>65</v>
      </c>
      <c r="L127" s="179" t="s">
        <v>129</v>
      </c>
    </row>
    <row r="128" spans="1:26" x14ac:dyDescent="0.2">
      <c r="A128" s="184" t="s">
        <v>42</v>
      </c>
      <c r="B128" s="243"/>
      <c r="C128" s="244">
        <f>IFERROR(Density!C128*Equations!D5,"")</f>
        <v>0</v>
      </c>
      <c r="D128" s="244">
        <f>IFERROR(Density!D128*Equations!E5,"")</f>
        <v>0</v>
      </c>
      <c r="E128" s="244">
        <f>IFERROR(Density!E128*Equations!F5,"")</f>
        <v>0</v>
      </c>
      <c r="F128" s="245">
        <f>IFERROR(Density!F128*Equations!G5,"")</f>
        <v>0</v>
      </c>
      <c r="G128" s="244">
        <f>IFERROR(Density!G128*Equations!H5,"")</f>
        <v>0</v>
      </c>
      <c r="H128" s="244">
        <f>IFERROR(Density!H128*Equations!I5,"")</f>
        <v>0</v>
      </c>
      <c r="I128" s="244">
        <f>IFERROR(Density!I128*Equations!J5,"")</f>
        <v>0</v>
      </c>
      <c r="J128" s="244">
        <f>IFERROR(Density!J128*Equations!K5,"")</f>
        <v>0</v>
      </c>
      <c r="K128" s="246">
        <f>IFERROR(Density!K128*Equations!L5,"")</f>
        <v>0</v>
      </c>
      <c r="L128" s="189">
        <f>SUM(B128:K128)/('Site Description'!$F$34)</f>
        <v>0</v>
      </c>
    </row>
    <row r="129" spans="1:26" x14ac:dyDescent="0.2">
      <c r="A129" s="184" t="s">
        <v>105</v>
      </c>
      <c r="B129" s="247"/>
      <c r="C129" s="244">
        <f>IFERROR(Density!C129*Equations!D6,"")</f>
        <v>0</v>
      </c>
      <c r="D129" s="244">
        <f>IFERROR(Density!D129*Equations!E6,"")</f>
        <v>0</v>
      </c>
      <c r="E129" s="244">
        <f>IFERROR(Density!E129*Equations!F6,"")</f>
        <v>0</v>
      </c>
      <c r="F129" s="248">
        <f>IFERROR(Density!F129*Equations!G6,"")</f>
        <v>0</v>
      </c>
      <c r="G129" s="244">
        <f>IFERROR(Density!G129*Equations!H6,"")</f>
        <v>0</v>
      </c>
      <c r="H129" s="244">
        <f>IFERROR(Density!H129*Equations!I6,"")</f>
        <v>0</v>
      </c>
      <c r="I129" s="244">
        <f>IFERROR(Density!I129*Equations!J6,"")</f>
        <v>0</v>
      </c>
      <c r="J129" s="249">
        <f>IFERROR(Density!J129*Equations!K6,"")</f>
        <v>0</v>
      </c>
      <c r="K129" s="250">
        <f>IFERROR(Density!K129*Equations!L6,"")</f>
        <v>0</v>
      </c>
      <c r="L129" s="189">
        <f>SUM(B129:K129)/('Site Description'!$F$34)</f>
        <v>0</v>
      </c>
    </row>
    <row r="130" spans="1:26" x14ac:dyDescent="0.2">
      <c r="A130" s="184" t="s">
        <v>43</v>
      </c>
      <c r="B130" s="247"/>
      <c r="C130" s="244">
        <f>IFERROR(Density!C130*Equations!D7,"")</f>
        <v>0</v>
      </c>
      <c r="D130" s="244">
        <f>IFERROR(Density!D130*Equations!E7,"")</f>
        <v>0</v>
      </c>
      <c r="E130" s="244">
        <f>IFERROR(Density!E130*Equations!F7,"")</f>
        <v>0</v>
      </c>
      <c r="F130" s="245">
        <f>IFERROR(Density!F130*Equations!G7,"")</f>
        <v>0</v>
      </c>
      <c r="G130" s="244">
        <f>IFERROR(Density!G130*Equations!H7,"")</f>
        <v>0</v>
      </c>
      <c r="H130" s="244">
        <f>IFERROR(Density!H130*Equations!I7,"")</f>
        <v>0</v>
      </c>
      <c r="I130" s="244">
        <f>IFERROR(Density!I130*Equations!J7,"")</f>
        <v>0</v>
      </c>
      <c r="J130" s="244">
        <f>IFERROR(Density!J130*Equations!K7,"")</f>
        <v>0</v>
      </c>
      <c r="K130" s="246">
        <f>IFERROR(Density!K130*Equations!L7,"")</f>
        <v>0</v>
      </c>
      <c r="L130" s="189">
        <f>SUM(B130:K130)/('Site Description'!$F$34)</f>
        <v>0</v>
      </c>
    </row>
    <row r="131" spans="1:26" x14ac:dyDescent="0.2">
      <c r="A131" s="194" t="s">
        <v>104</v>
      </c>
      <c r="B131" s="247"/>
      <c r="C131" s="244">
        <f>IFERROR(Density!C131*Equations!D8,"")</f>
        <v>0</v>
      </c>
      <c r="D131" s="244">
        <f>IFERROR(Density!D131*Equations!E8,"")</f>
        <v>0</v>
      </c>
      <c r="E131" s="244">
        <f>IFERROR(Density!E131*Equations!F8,"")</f>
        <v>0</v>
      </c>
      <c r="F131" s="244">
        <f>IFERROR(Density!F131*Equations!G8,"")</f>
        <v>0</v>
      </c>
      <c r="G131" s="251">
        <f>IFERROR(Density!G131*Equations!H8,"")</f>
        <v>0</v>
      </c>
      <c r="H131" s="244">
        <f>IFERROR(Density!H131*Equations!I8,"")</f>
        <v>0</v>
      </c>
      <c r="I131" s="244">
        <f>IFERROR(Density!I131*Equations!J8,"")</f>
        <v>0</v>
      </c>
      <c r="J131" s="244">
        <f>IFERROR(Density!J131*Equations!K8,"")</f>
        <v>0</v>
      </c>
      <c r="K131" s="246">
        <f>IFERROR(Density!K131*Equations!L8,"")</f>
        <v>0</v>
      </c>
      <c r="L131" s="189">
        <f>SUM(B131:K131)/('Site Description'!$F$34)</f>
        <v>0</v>
      </c>
    </row>
    <row r="132" spans="1:26" x14ac:dyDescent="0.2">
      <c r="A132" s="195"/>
      <c r="B132" s="252"/>
      <c r="C132" s="253"/>
      <c r="D132" s="253"/>
      <c r="E132" s="253"/>
      <c r="F132" s="254"/>
      <c r="G132" s="253"/>
      <c r="H132" s="253"/>
      <c r="I132" s="253"/>
      <c r="J132" s="253"/>
      <c r="K132" s="255"/>
      <c r="L132" s="189"/>
    </row>
    <row r="133" spans="1:26" x14ac:dyDescent="0.2">
      <c r="A133" s="195" t="s">
        <v>100</v>
      </c>
      <c r="B133" s="247"/>
      <c r="C133" s="244">
        <f>IFERROR(Density!C133*Equations!D10,"")</f>
        <v>0</v>
      </c>
      <c r="D133" s="244">
        <f>IFERROR(Density!D133*Equations!E10,"")</f>
        <v>0</v>
      </c>
      <c r="E133" s="244">
        <f>IFERROR(Density!E133*Equations!F10,"")</f>
        <v>0</v>
      </c>
      <c r="F133" s="248">
        <f>IFERROR(Density!F133*Equations!G10,"")</f>
        <v>0</v>
      </c>
      <c r="G133" s="154">
        <f>IFERROR(Density!G133*Equations!H10,"")</f>
        <v>0</v>
      </c>
      <c r="H133" s="154">
        <f>IFERROR(Density!H133*Equations!I10,"")</f>
        <v>0</v>
      </c>
      <c r="I133" s="154">
        <f>IFERROR(Density!I133*Equations!J10,"")</f>
        <v>0</v>
      </c>
      <c r="J133" s="100">
        <f>IFERROR(Density!J133*Equations!K10,"")</f>
        <v>0</v>
      </c>
      <c r="K133" s="114">
        <f>IFERROR(Density!K133*Equations!L10,"")</f>
        <v>0</v>
      </c>
      <c r="L133" s="189">
        <f>SUM(B133:K133)/('Site Description'!$F$34)</f>
        <v>0</v>
      </c>
    </row>
    <row r="134" spans="1:26" x14ac:dyDescent="0.2">
      <c r="A134" s="146" t="s">
        <v>44</v>
      </c>
      <c r="B134" s="247"/>
      <c r="C134" s="244">
        <f>IFERROR(Density!C134*Equations!D11,"")</f>
        <v>0</v>
      </c>
      <c r="D134" s="244">
        <f>IFERROR(Density!D134*Equations!E11,"")</f>
        <v>0</v>
      </c>
      <c r="E134" s="244">
        <f>IFERROR(Density!E134*Equations!F11,"")</f>
        <v>0</v>
      </c>
      <c r="F134" s="248">
        <f>IFERROR(Density!F134*Equations!G11,"")</f>
        <v>0</v>
      </c>
      <c r="G134" s="154">
        <f>IFERROR(Density!G134*Equations!H11,"")</f>
        <v>0</v>
      </c>
      <c r="H134" s="154">
        <f>IFERROR(Density!H134*Equations!I11,"")</f>
        <v>0</v>
      </c>
      <c r="I134" s="154">
        <f>IFERROR(Density!I134*Equations!J11,"")</f>
        <v>0</v>
      </c>
      <c r="J134" s="100">
        <f>IFERROR(Density!J134*Equations!K11,"")</f>
        <v>0</v>
      </c>
      <c r="K134" s="114">
        <f>IFERROR(Density!K134*Equations!L11,"")</f>
        <v>0</v>
      </c>
      <c r="L134" s="189">
        <f>SUM(B134:K134)/('Site Description'!$F$34)</f>
        <v>0</v>
      </c>
    </row>
    <row r="135" spans="1:26" x14ac:dyDescent="0.2">
      <c r="A135" s="146" t="s">
        <v>28</v>
      </c>
      <c r="B135" s="247"/>
      <c r="C135" s="244">
        <f>IFERROR(Density!C135*Equations!D12,"")</f>
        <v>0</v>
      </c>
      <c r="D135" s="244">
        <f>IFERROR(Density!D135*Equations!E12,"")</f>
        <v>0</v>
      </c>
      <c r="E135" s="244">
        <f>IFERROR(Density!E135*Equations!F12,"")</f>
        <v>0</v>
      </c>
      <c r="F135" s="248">
        <f>IFERROR(Density!F135*Equations!G12,"")</f>
        <v>0</v>
      </c>
      <c r="G135" s="154">
        <f>IFERROR(Density!G135*Equations!H12,"")</f>
        <v>0</v>
      </c>
      <c r="H135" s="154">
        <f>IFERROR(Density!H135*Equations!I12,"")</f>
        <v>0</v>
      </c>
      <c r="I135" s="154">
        <f>IFERROR(Density!I135*Equations!J12,"")</f>
        <v>0</v>
      </c>
      <c r="J135" s="100">
        <f>IFERROR(Density!J135*Equations!K12,"")</f>
        <v>0</v>
      </c>
      <c r="K135" s="114">
        <f>IFERROR(Density!K135*Equations!L12,"")</f>
        <v>0</v>
      </c>
      <c r="L135" s="189">
        <f>SUM(B135:K135)/('Site Description'!$F$34)</f>
        <v>0</v>
      </c>
    </row>
    <row r="136" spans="1:26" x14ac:dyDescent="0.2">
      <c r="A136" s="146" t="s">
        <v>29</v>
      </c>
      <c r="B136" s="247"/>
      <c r="C136" s="244">
        <f>IFERROR(Density!C136*Equations!D13,"")</f>
        <v>0</v>
      </c>
      <c r="D136" s="244">
        <f>IFERROR(Density!D136*Equations!E13,"")</f>
        <v>0</v>
      </c>
      <c r="E136" s="244">
        <f>IFERROR(Density!E136*Equations!F13,"")</f>
        <v>0</v>
      </c>
      <c r="F136" s="245">
        <f>IFERROR(Density!F136*Equations!G13,"")</f>
        <v>0</v>
      </c>
      <c r="G136" s="154">
        <f>IFERROR(Density!G136*Equations!H13,"")</f>
        <v>0</v>
      </c>
      <c r="H136" s="154">
        <f>IFERROR(Density!H136*Equations!I13,"")</f>
        <v>0</v>
      </c>
      <c r="I136" s="154">
        <f>IFERROR(Density!I136*Equations!J13,"")</f>
        <v>0</v>
      </c>
      <c r="J136" s="154">
        <f>IFERROR(Density!J136*Equations!K13,"")</f>
        <v>0</v>
      </c>
      <c r="K136" s="155">
        <f>IFERROR(Density!K136*Equations!L13,"")</f>
        <v>0</v>
      </c>
      <c r="L136" s="189">
        <f>SUM(B136:K136)/('Site Description'!$F$34)</f>
        <v>0</v>
      </c>
    </row>
    <row r="137" spans="1:26" x14ac:dyDescent="0.2">
      <c r="A137" s="146" t="s">
        <v>26</v>
      </c>
      <c r="B137" s="247"/>
      <c r="C137" s="244">
        <f>IFERROR(Density!C137*Equations!D14,"")</f>
        <v>0</v>
      </c>
      <c r="D137" s="244">
        <f>IFERROR(Density!D137*Equations!E14,"")</f>
        <v>0</v>
      </c>
      <c r="E137" s="244">
        <f>IFERROR(Density!E137*Equations!F14,"")</f>
        <v>0</v>
      </c>
      <c r="F137" s="248">
        <f>IFERROR(Density!F137*Equations!G14,"")</f>
        <v>0</v>
      </c>
      <c r="G137" s="154">
        <f>IFERROR(Density!G137*Equations!H14,"")</f>
        <v>0</v>
      </c>
      <c r="H137" s="154">
        <f>IFERROR(Density!H137*Equations!I14,"")</f>
        <v>0</v>
      </c>
      <c r="I137" s="154">
        <f>IFERROR(Density!I137*Equations!J14,"")</f>
        <v>0</v>
      </c>
      <c r="J137" s="100">
        <f>IFERROR(Density!J137*Equations!K14,"")</f>
        <v>0</v>
      </c>
      <c r="K137" s="114">
        <f>IFERROR(Density!K137*Equations!L14,"")</f>
        <v>0</v>
      </c>
      <c r="L137" s="189">
        <f>SUM(B137:K137)/('Site Description'!$F$34)</f>
        <v>0</v>
      </c>
    </row>
    <row r="138" spans="1:26" x14ac:dyDescent="0.2">
      <c r="A138" s="198"/>
      <c r="B138" s="252"/>
      <c r="C138" s="253"/>
      <c r="D138" s="253"/>
      <c r="E138" s="253"/>
      <c r="F138" s="254"/>
      <c r="G138" s="61"/>
      <c r="H138" s="61"/>
      <c r="I138" s="61"/>
      <c r="J138" s="61"/>
      <c r="K138" s="256"/>
      <c r="L138" s="189"/>
    </row>
    <row r="139" spans="1:26" x14ac:dyDescent="0.2">
      <c r="A139" s="146" t="s">
        <v>45</v>
      </c>
      <c r="B139" s="247"/>
      <c r="C139" s="154">
        <f>IFERROR(Density!C139*Equations!D16,"")</f>
        <v>0</v>
      </c>
      <c r="D139" s="154">
        <f>IFERROR(Density!D139*Equations!E16,"")</f>
        <v>0</v>
      </c>
      <c r="E139" s="154">
        <f>IFERROR(Density!E139*Equations!F16,"")</f>
        <v>0</v>
      </c>
      <c r="F139" s="216">
        <f>IFERROR(Density!F139*Equations!G16,"")</f>
        <v>0</v>
      </c>
      <c r="G139" s="154">
        <f>IFERROR(Density!G139*Equations!H16,"")</f>
        <v>0</v>
      </c>
      <c r="H139" s="154">
        <f>IFERROR(Density!H139*Equations!I16,"")</f>
        <v>0</v>
      </c>
      <c r="I139" s="154">
        <f>IFERROR(Density!I139*Equations!J16,"")</f>
        <v>0</v>
      </c>
      <c r="J139" s="154">
        <f>IFERROR(Density!J139*Equations!K16,"")</f>
        <v>0</v>
      </c>
      <c r="K139" s="114">
        <f>IFERROR(Density!K139*Equations!L16,"")</f>
        <v>0</v>
      </c>
      <c r="L139" s="189">
        <f>SUM(B139:K139)/('Site Description'!$F$34)</f>
        <v>0</v>
      </c>
      <c r="M139" s="174"/>
      <c r="Z139" s="174"/>
    </row>
    <row r="140" spans="1:26" x14ac:dyDescent="0.2">
      <c r="A140" s="146" t="s">
        <v>46</v>
      </c>
      <c r="B140" s="247"/>
      <c r="C140" s="154">
        <f>IFERROR(Density!C140*Equations!D17,"")</f>
        <v>0</v>
      </c>
      <c r="D140" s="154">
        <f>IFERROR(Density!D140*Equations!E17,"")</f>
        <v>0</v>
      </c>
      <c r="E140" s="154">
        <f>IFERROR(Density!E140*Equations!F17,"")</f>
        <v>0</v>
      </c>
      <c r="F140" s="216">
        <f>IFERROR(Density!F140*Equations!G17,"")</f>
        <v>0</v>
      </c>
      <c r="G140" s="154">
        <f>IFERROR(Density!G140*Equations!H17,"")</f>
        <v>0</v>
      </c>
      <c r="H140" s="154">
        <f>IFERROR(Density!H140*Equations!I17,"")</f>
        <v>0</v>
      </c>
      <c r="I140" s="154">
        <f>IFERROR(Density!I140*Equations!J17,"")</f>
        <v>0</v>
      </c>
      <c r="J140" s="154">
        <f>IFERROR(Density!J140*Equations!K17,"")</f>
        <v>0</v>
      </c>
      <c r="K140" s="155">
        <f>IFERROR(Density!K140*Equations!L17,"")</f>
        <v>0</v>
      </c>
      <c r="L140" s="189">
        <f>SUM(B140:K140)/('Site Description'!$F$34)</f>
        <v>0</v>
      </c>
    </row>
    <row r="141" spans="1:26" x14ac:dyDescent="0.2">
      <c r="A141" s="146" t="s">
        <v>47</v>
      </c>
      <c r="B141" s="247"/>
      <c r="C141" s="154">
        <f>IFERROR(Density!C141*Equations!D18,"")</f>
        <v>0</v>
      </c>
      <c r="D141" s="154">
        <f>IFERROR(Density!D141*Equations!E18,"")</f>
        <v>0</v>
      </c>
      <c r="E141" s="154">
        <f>IFERROR(Density!E141*Equations!F18,"")</f>
        <v>0</v>
      </c>
      <c r="F141" s="214">
        <f>IFERROR(Density!F141*Equations!G18,"")</f>
        <v>0</v>
      </c>
      <c r="G141" s="154">
        <f>IFERROR(Density!G141*Equations!H18,"")</f>
        <v>0</v>
      </c>
      <c r="H141" s="154">
        <f>IFERROR(Density!H141*Equations!I18,"")</f>
        <v>0</v>
      </c>
      <c r="I141" s="154">
        <f>IFERROR(Density!I141*Equations!J18,"")</f>
        <v>0</v>
      </c>
      <c r="J141" s="100">
        <f>IFERROR(Density!J141*Equations!K18,"")</f>
        <v>0</v>
      </c>
      <c r="K141" s="114">
        <f>IFERROR(Density!K141*Equations!L18,"")</f>
        <v>0</v>
      </c>
      <c r="L141" s="189">
        <f>SUM(B141:K141)/('Site Description'!$F$34)</f>
        <v>0</v>
      </c>
      <c r="M141" s="169"/>
      <c r="Z141" s="169"/>
    </row>
    <row r="142" spans="1:26" x14ac:dyDescent="0.2">
      <c r="A142" s="146" t="s">
        <v>48</v>
      </c>
      <c r="B142" s="247"/>
      <c r="C142" s="154">
        <f>IFERROR(Density!C142*Equations!D19,"")</f>
        <v>0</v>
      </c>
      <c r="D142" s="154">
        <f>IFERROR(Density!D142*Equations!E19,"")</f>
        <v>0</v>
      </c>
      <c r="E142" s="154">
        <f>IFERROR(Density!E142*Equations!F19,"")</f>
        <v>0</v>
      </c>
      <c r="F142" s="214">
        <f>IFERROR(Density!F142*Equations!G19,"")</f>
        <v>0</v>
      </c>
      <c r="G142" s="154">
        <f>IFERROR(Density!G142*Equations!H19,"")</f>
        <v>0</v>
      </c>
      <c r="H142" s="154">
        <f>IFERROR(Density!H142*Equations!I19,"")</f>
        <v>0</v>
      </c>
      <c r="I142" s="154">
        <f>IFERROR(Density!I142*Equations!J19,"")</f>
        <v>0</v>
      </c>
      <c r="J142" s="100">
        <f>IFERROR(Density!J142*Equations!K19,"")</f>
        <v>0</v>
      </c>
      <c r="K142" s="114">
        <f>IFERROR(Density!K142*Equations!L19,"")</f>
        <v>0</v>
      </c>
      <c r="L142" s="189">
        <f>SUM(B142:K142)/('Site Description'!$F$34)</f>
        <v>0</v>
      </c>
      <c r="M142" s="174"/>
      <c r="Z142" s="174"/>
    </row>
    <row r="143" spans="1:26" x14ac:dyDescent="0.2">
      <c r="A143" s="146" t="s">
        <v>32</v>
      </c>
      <c r="B143" s="247"/>
      <c r="C143" s="154">
        <f>IFERROR(Density!C143*Equations!D20,"")</f>
        <v>0</v>
      </c>
      <c r="D143" s="154">
        <f>IFERROR(Density!D143*Equations!E20,"")</f>
        <v>0</v>
      </c>
      <c r="E143" s="154">
        <f>IFERROR(Density!E143*Equations!F20,"")</f>
        <v>0</v>
      </c>
      <c r="F143" s="216">
        <f>IFERROR(Density!F143*Equations!G20,"")</f>
        <v>0</v>
      </c>
      <c r="G143" s="154">
        <f>IFERROR(Density!G143*Equations!H20,"")</f>
        <v>0</v>
      </c>
      <c r="H143" s="154">
        <f>IFERROR(Density!H143*Equations!I20,"")</f>
        <v>0</v>
      </c>
      <c r="I143" s="154">
        <f>IFERROR(Density!I143*Equations!J20,"")</f>
        <v>0</v>
      </c>
      <c r="J143" s="154">
        <f>IFERROR(Density!J143*Equations!K20,"")</f>
        <v>0</v>
      </c>
      <c r="K143" s="155">
        <f>IFERROR(Density!K143*Equations!L20,"")</f>
        <v>0</v>
      </c>
      <c r="L143" s="189">
        <f>SUM(B143:K143)/('Site Description'!$F$34)</f>
        <v>0</v>
      </c>
      <c r="M143" s="174"/>
      <c r="O143" s="174"/>
      <c r="P143" s="174"/>
      <c r="Q143" s="174"/>
      <c r="R143" s="174"/>
      <c r="S143" s="174"/>
      <c r="T143" s="174"/>
      <c r="U143" s="174"/>
      <c r="V143" s="174"/>
      <c r="W143" s="174"/>
      <c r="X143" s="174"/>
      <c r="Y143" s="174"/>
      <c r="Z143" s="174"/>
    </row>
    <row r="144" spans="1:26" x14ac:dyDescent="0.2">
      <c r="A144" s="146" t="s">
        <v>49</v>
      </c>
      <c r="B144" s="247"/>
      <c r="C144" s="154">
        <f>IFERROR(Density!C144*Equations!D21,"")</f>
        <v>24.660928157704003</v>
      </c>
      <c r="D144" s="154">
        <f>IFERROR(Density!D144*Equations!E21,"")</f>
        <v>0</v>
      </c>
      <c r="E144" s="154">
        <f>IFERROR(Density!E144*Equations!F21,"")</f>
        <v>0</v>
      </c>
      <c r="F144" s="216">
        <f>IFERROR(Density!F144*Equations!G21,"")</f>
        <v>0</v>
      </c>
      <c r="G144" s="154">
        <f>IFERROR(Density!G144*Equations!H21,"")</f>
        <v>5.2147048312727842</v>
      </c>
      <c r="H144" s="154">
        <f>IFERROR(Density!H144*Equations!I21,"")</f>
        <v>0</v>
      </c>
      <c r="I144" s="154">
        <f>IFERROR(Density!I144*Equations!J21,"")</f>
        <v>0</v>
      </c>
      <c r="J144" s="154">
        <f>IFERROR(Density!J144*Equations!K21,"")</f>
        <v>0</v>
      </c>
      <c r="K144" s="155">
        <f>IFERROR(Density!K144*Equations!L21,"")</f>
        <v>0</v>
      </c>
      <c r="L144" s="189">
        <f>SUM(B144:K144)/('Site Description'!$F$34)</f>
        <v>0.24896360824147321</v>
      </c>
    </row>
    <row r="145" spans="1:25" x14ac:dyDescent="0.2">
      <c r="A145" s="146" t="s">
        <v>76</v>
      </c>
      <c r="B145" s="247"/>
      <c r="C145" s="154">
        <f>IFERROR(Density!C145*Equations!D22,"")</f>
        <v>0</v>
      </c>
      <c r="D145" s="154">
        <f>IFERROR(Density!D145*Equations!E22,"")</f>
        <v>0</v>
      </c>
      <c r="E145" s="154">
        <f>IFERROR(Density!E145*Equations!F22,"")</f>
        <v>0</v>
      </c>
      <c r="F145" s="214">
        <f>IFERROR(Density!F145*Equations!G22,"")</f>
        <v>0</v>
      </c>
      <c r="G145" s="154">
        <f>IFERROR(Density!G145*Equations!H22,"")</f>
        <v>0</v>
      </c>
      <c r="H145" s="154">
        <f>IFERROR(Density!H145*Equations!I22,"")</f>
        <v>0</v>
      </c>
      <c r="I145" s="154">
        <f>IFERROR(Density!I145*Equations!J22,"")</f>
        <v>0</v>
      </c>
      <c r="J145" s="100">
        <f>IFERROR(Density!J145*Equations!K22,"")</f>
        <v>0</v>
      </c>
      <c r="K145" s="114">
        <f>IFERROR(Density!K145*Equations!L22,"")</f>
        <v>0</v>
      </c>
      <c r="L145" s="189">
        <f>SUM(B145:K145)/('Site Description'!$F$34)</f>
        <v>0</v>
      </c>
      <c r="O145" s="169"/>
      <c r="P145" s="169"/>
      <c r="Q145" s="169"/>
      <c r="R145" s="169"/>
      <c r="S145" s="169"/>
      <c r="T145" s="169"/>
      <c r="U145" s="169"/>
      <c r="V145" s="169"/>
      <c r="W145" s="169"/>
      <c r="X145" s="169"/>
      <c r="Y145" s="169"/>
    </row>
    <row r="146" spans="1:25" x14ac:dyDescent="0.2">
      <c r="A146" s="146" t="s">
        <v>33</v>
      </c>
      <c r="B146" s="247"/>
      <c r="C146" s="154">
        <f>IFERROR(Density!C146*Equations!D23,"")</f>
        <v>0</v>
      </c>
      <c r="D146" s="154">
        <f>IFERROR(Density!D146*Equations!E23,"")</f>
        <v>0</v>
      </c>
      <c r="E146" s="154">
        <f>IFERROR(Density!E146*Equations!F23,"")</f>
        <v>0</v>
      </c>
      <c r="F146" s="214">
        <f>IFERROR(Density!F146*Equations!G23,"")</f>
        <v>0</v>
      </c>
      <c r="G146" s="154">
        <f>IFERROR(Density!G146*Equations!H23,"")</f>
        <v>0</v>
      </c>
      <c r="H146" s="154">
        <f>IFERROR(Density!H146*Equations!I23,"")</f>
        <v>0</v>
      </c>
      <c r="I146" s="154">
        <f>IFERROR(Density!I146*Equations!J23,"")</f>
        <v>0</v>
      </c>
      <c r="J146" s="100">
        <f>IFERROR(Density!J146*Equations!K23,"")</f>
        <v>0</v>
      </c>
      <c r="K146" s="114">
        <f>IFERROR(Density!K146*Equations!L23,"")</f>
        <v>0</v>
      </c>
      <c r="L146" s="189">
        <f>SUM(B146:K146)/('Site Description'!$F$34)</f>
        <v>0</v>
      </c>
      <c r="O146" s="174"/>
      <c r="P146" s="174"/>
      <c r="Q146" s="174"/>
      <c r="R146" s="174"/>
      <c r="S146" s="174"/>
      <c r="T146" s="174"/>
      <c r="U146" s="174"/>
      <c r="V146" s="174"/>
      <c r="W146" s="174"/>
      <c r="X146" s="174"/>
      <c r="Y146" s="174"/>
    </row>
    <row r="147" spans="1:25" x14ac:dyDescent="0.2">
      <c r="A147" s="146" t="s">
        <v>111</v>
      </c>
      <c r="B147" s="247"/>
      <c r="C147" s="154">
        <f>IFERROR(Density!C147*Equations!D24,"")</f>
        <v>0</v>
      </c>
      <c r="D147" s="154">
        <f>IFERROR(Density!D147*Equations!E24,"")</f>
        <v>0</v>
      </c>
      <c r="E147" s="154">
        <f>IFERROR(Density!E147*Equations!F24,"")</f>
        <v>0</v>
      </c>
      <c r="F147" s="216">
        <f>IFERROR(Density!F147*Equations!G24,"")</f>
        <v>0</v>
      </c>
      <c r="G147" s="154">
        <f>IFERROR(Density!G147*Equations!H24,"")</f>
        <v>0</v>
      </c>
      <c r="H147" s="154">
        <f>IFERROR(Density!H147*Equations!I24,"")</f>
        <v>0</v>
      </c>
      <c r="I147" s="154">
        <f>IFERROR(Density!I147*Equations!J24,"")</f>
        <v>0</v>
      </c>
      <c r="J147" s="154">
        <f>IFERROR(Density!J147*Equations!K24,"")</f>
        <v>0</v>
      </c>
      <c r="K147" s="155">
        <f>IFERROR(Density!K147*Equations!L24,"")</f>
        <v>0</v>
      </c>
      <c r="L147" s="189">
        <f>SUM(B147:K147)/('Site Description'!$F$34)</f>
        <v>0</v>
      </c>
      <c r="N147" s="209"/>
      <c r="O147" s="174"/>
      <c r="P147" s="174"/>
      <c r="Q147" s="174"/>
      <c r="R147" s="174"/>
      <c r="S147" s="174"/>
      <c r="T147" s="174"/>
      <c r="U147" s="174"/>
      <c r="V147" s="174"/>
      <c r="W147" s="174"/>
      <c r="X147" s="174"/>
      <c r="Y147" s="174"/>
    </row>
    <row r="148" spans="1:25" x14ac:dyDescent="0.2">
      <c r="A148" s="146" t="s">
        <v>50</v>
      </c>
      <c r="B148" s="247"/>
      <c r="C148" s="154">
        <f>IFERROR(Density!C148*Equations!D25,"")</f>
        <v>0</v>
      </c>
      <c r="D148" s="154">
        <f>IFERROR(Density!D148*Equations!E25,"")</f>
        <v>0</v>
      </c>
      <c r="E148" s="100">
        <f>IFERROR(Density!E148*Equations!F25,"")</f>
        <v>0</v>
      </c>
      <c r="F148" s="214">
        <f>IFERROR(Density!F148*Equations!G25,"")</f>
        <v>0</v>
      </c>
      <c r="G148" s="154">
        <f>IFERROR(Density!G148*Equations!H25,"")</f>
        <v>0</v>
      </c>
      <c r="H148" s="154">
        <f>IFERROR(Density!H148*Equations!I25,"")</f>
        <v>0</v>
      </c>
      <c r="I148" s="100">
        <f>IFERROR(Density!I148*Equations!J25,"")</f>
        <v>0</v>
      </c>
      <c r="J148" s="100">
        <f>IFERROR(Density!J148*Equations!K25,"")</f>
        <v>0</v>
      </c>
      <c r="K148" s="114">
        <f>IFERROR(Density!K148*Equations!L25,"")</f>
        <v>0</v>
      </c>
      <c r="L148" s="189">
        <f>SUM(B148:K148)/('Site Description'!$F$34)</f>
        <v>0</v>
      </c>
    </row>
    <row r="149" spans="1:25" x14ac:dyDescent="0.2">
      <c r="A149" s="146" t="s">
        <v>31</v>
      </c>
      <c r="B149" s="247"/>
      <c r="C149" s="154">
        <f>IFERROR(Density!C149*Equations!D26,"")</f>
        <v>0</v>
      </c>
      <c r="D149" s="154">
        <f>IFERROR(Density!D149*Equations!E26,"")</f>
        <v>0</v>
      </c>
      <c r="E149" s="154">
        <f>IFERROR(Density!E149*Equations!F26,"")</f>
        <v>0</v>
      </c>
      <c r="F149" s="216">
        <f>IFERROR(Density!F149*Equations!G26,"")</f>
        <v>0</v>
      </c>
      <c r="G149" s="154">
        <f>IFERROR(Density!G149*Equations!H26,"")</f>
        <v>0</v>
      </c>
      <c r="H149" s="154">
        <f>IFERROR(Density!H149*Equations!I26,"")</f>
        <v>0</v>
      </c>
      <c r="I149" s="154">
        <f>IFERROR(Density!I149*Equations!J26,"")</f>
        <v>0</v>
      </c>
      <c r="J149" s="154">
        <f>IFERROR(Density!J149*Equations!K26,"")</f>
        <v>0</v>
      </c>
      <c r="K149" s="155">
        <f>IFERROR(Density!K149*Equations!L26,"")</f>
        <v>0</v>
      </c>
      <c r="L149" s="189">
        <f>SUM(B149:K149)/('Site Description'!$F$34)</f>
        <v>0</v>
      </c>
      <c r="N149" s="208"/>
    </row>
    <row r="150" spans="1:25" x14ac:dyDescent="0.2">
      <c r="A150" s="146" t="s">
        <v>106</v>
      </c>
      <c r="B150" s="247"/>
      <c r="C150" s="154">
        <f>IFERROR(Density!C150*Equations!D27,"")</f>
        <v>0</v>
      </c>
      <c r="D150" s="154">
        <f>IFERROR(Density!D150*Equations!E27,"")</f>
        <v>0</v>
      </c>
      <c r="E150" s="154">
        <f>IFERROR(Density!E150*Equations!F27,"")</f>
        <v>0</v>
      </c>
      <c r="F150" s="214">
        <f>IFERROR(Density!F150*Equations!G27,"")</f>
        <v>0</v>
      </c>
      <c r="G150" s="154">
        <f>IFERROR(Density!G150*Equations!H27,"")</f>
        <v>0</v>
      </c>
      <c r="H150" s="154">
        <f>IFERROR(Density!H150*Equations!I27,"")</f>
        <v>0</v>
      </c>
      <c r="I150" s="154">
        <f>IFERROR(Density!I150*Equations!J27,"")</f>
        <v>0</v>
      </c>
      <c r="J150" s="100">
        <f>IFERROR(Density!J150*Equations!K27,"")</f>
        <v>0</v>
      </c>
      <c r="K150" s="114">
        <f>IFERROR(Density!K150*Equations!L27,"")</f>
        <v>0</v>
      </c>
      <c r="L150" s="189">
        <f>SUM(B150:K150)/('Site Description'!$F$34)</f>
        <v>0</v>
      </c>
      <c r="N150" s="209"/>
    </row>
    <row r="151" spans="1:25" x14ac:dyDescent="0.2">
      <c r="A151" s="146" t="s">
        <v>51</v>
      </c>
      <c r="B151" s="247"/>
      <c r="C151" s="154">
        <f>IFERROR(Density!C151*Equations!D28,"")</f>
        <v>0</v>
      </c>
      <c r="D151" s="154">
        <f>IFERROR(Density!D151*Equations!E28,"")</f>
        <v>0</v>
      </c>
      <c r="E151" s="154">
        <f>IFERROR(Density!E151*Equations!F28,"")</f>
        <v>0</v>
      </c>
      <c r="F151" s="216">
        <f>IFERROR(Density!F151*Equations!G28,"")</f>
        <v>0</v>
      </c>
      <c r="G151" s="154">
        <f>IFERROR(Density!G151*Equations!H28,"")</f>
        <v>0</v>
      </c>
      <c r="H151" s="154">
        <f>IFERROR(Density!H151*Equations!I28,"")</f>
        <v>0</v>
      </c>
      <c r="I151" s="154">
        <f>IFERROR(Density!I151*Equations!J28,"")</f>
        <v>0</v>
      </c>
      <c r="J151" s="154">
        <f>IFERROR(Density!J151*Equations!K28,"")</f>
        <v>0</v>
      </c>
      <c r="K151" s="155">
        <f>IFERROR(Density!K151*Equations!L28,"")</f>
        <v>0</v>
      </c>
      <c r="L151" s="189">
        <f>SUM(B151:K151)/('Site Description'!$F$34)</f>
        <v>0</v>
      </c>
      <c r="N151" s="209"/>
    </row>
    <row r="152" spans="1:25" x14ac:dyDescent="0.2">
      <c r="A152" s="146" t="s">
        <v>52</v>
      </c>
      <c r="B152" s="247"/>
      <c r="C152" s="154">
        <f>IFERROR(Density!C152*Equations!D29,"")</f>
        <v>0</v>
      </c>
      <c r="D152" s="154">
        <f>IFERROR(Density!D152*Equations!E29,"")</f>
        <v>0</v>
      </c>
      <c r="E152" s="154">
        <f>IFERROR(Density!E152*Equations!F29,"")</f>
        <v>0</v>
      </c>
      <c r="F152" s="214">
        <f>IFERROR(Density!F152*Equations!G29,"")</f>
        <v>0</v>
      </c>
      <c r="G152" s="154">
        <f>IFERROR(Density!G152*Equations!H29,"")</f>
        <v>0</v>
      </c>
      <c r="H152" s="154">
        <f>IFERROR(Density!H152*Equations!I29,"")</f>
        <v>0</v>
      </c>
      <c r="I152" s="154">
        <f>IFERROR(Density!I152*Equations!J29,"")</f>
        <v>0</v>
      </c>
      <c r="J152" s="100">
        <f>IFERROR(Density!J152*Equations!K29,"")</f>
        <v>0</v>
      </c>
      <c r="K152" s="114">
        <f>IFERROR(Density!K152*Equations!L29,"")</f>
        <v>0</v>
      </c>
      <c r="L152" s="189">
        <f>SUM(B152:K152)/('Site Description'!$F$34)</f>
        <v>0</v>
      </c>
    </row>
    <row r="153" spans="1:25" ht="16" thickBot="1" x14ac:dyDescent="0.25">
      <c r="A153" s="146" t="s">
        <v>53</v>
      </c>
      <c r="B153" s="257"/>
      <c r="C153" s="160">
        <f>IFERROR(Density!C153*Equations!D30,"")</f>
        <v>0</v>
      </c>
      <c r="D153" s="160">
        <f>IFERROR(Density!D153*Equations!E30,"")</f>
        <v>0</v>
      </c>
      <c r="E153" s="115">
        <f>IFERROR(Density!E153*Equations!F30,"")</f>
        <v>0</v>
      </c>
      <c r="F153" s="215">
        <f>IFERROR(Density!F153*Equations!G30,"")</f>
        <v>0</v>
      </c>
      <c r="G153" s="160">
        <f>IFERROR(Density!G153*Equations!H30,"")</f>
        <v>0</v>
      </c>
      <c r="H153" s="160">
        <f>IFERROR(Density!H153*Equations!I30,"")</f>
        <v>0</v>
      </c>
      <c r="I153" s="115">
        <f>IFERROR(Density!I153*Equations!J30,"")</f>
        <v>0</v>
      </c>
      <c r="J153" s="115">
        <f>IFERROR(Density!J153*Equations!K30,"")</f>
        <v>0</v>
      </c>
      <c r="K153" s="116">
        <f>IFERROR(Density!K153*Equations!L30,"")</f>
        <v>0</v>
      </c>
      <c r="L153" s="189">
        <f>SUM(B153:K153)/('Site Description'!$F$34)</f>
        <v>0</v>
      </c>
    </row>
    <row r="154" spans="1:25" ht="18" thickBot="1" x14ac:dyDescent="0.25">
      <c r="A154" s="211" t="s">
        <v>128</v>
      </c>
      <c r="B154" s="200">
        <f>IFERROR(SUM(B128:B153)/('Site Description'!$F$34),"")</f>
        <v>0</v>
      </c>
      <c r="C154" s="201">
        <f>IFERROR(SUM(C128:C153)/('Site Description'!$F$34),"")</f>
        <v>0.20550773464753336</v>
      </c>
      <c r="D154" s="200">
        <f>IFERROR(SUM(D128:D153)/('Site Description'!$F$34),"")</f>
        <v>0</v>
      </c>
      <c r="E154" s="200">
        <f>IFERROR(SUM(E128:E153)/('Site Description'!$F$34),"")</f>
        <v>0</v>
      </c>
      <c r="F154" s="202">
        <f>IFERROR(SUM(F128:F153)/('Site Description'!$F$34),"")</f>
        <v>0</v>
      </c>
      <c r="G154" s="200">
        <f>IFERROR(SUM(G128:G153)/('Site Description'!$F$34),"")</f>
        <v>4.3455873593939869E-2</v>
      </c>
      <c r="H154" s="200">
        <f>IFERROR(SUM(H128:H153)/('Site Description'!$F$34),"")</f>
        <v>0</v>
      </c>
      <c r="I154" s="200">
        <f>IFERROR(SUM(I128:I153)/('Site Description'!$F$34),"")</f>
        <v>0</v>
      </c>
      <c r="J154" s="200">
        <f>IFERROR(SUM(J128:J153)/('Site Description'!$F$34),"")</f>
        <v>0</v>
      </c>
      <c r="K154" s="203">
        <f>IFERROR(SUM(K128:K153)/('Site Description'!$F$34),"")</f>
        <v>0</v>
      </c>
      <c r="L154" s="204">
        <f>IF(SUM(B154:K154)&gt;0,SUM(B154:K154),"")</f>
        <v>0.24896360824147323</v>
      </c>
    </row>
    <row r="155" spans="1:25" ht="16" thickBot="1" x14ac:dyDescent="0.25"/>
    <row r="156" spans="1:25" ht="16" thickBot="1" x14ac:dyDescent="0.25">
      <c r="A156" s="461" t="s">
        <v>60</v>
      </c>
      <c r="B156" s="462"/>
      <c r="C156" s="462"/>
      <c r="D156" s="462"/>
      <c r="E156" s="462"/>
      <c r="F156" s="462"/>
      <c r="G156" s="462"/>
      <c r="H156" s="462"/>
      <c r="I156" s="462"/>
      <c r="J156" s="462"/>
      <c r="K156" s="463"/>
      <c r="L156" s="168"/>
    </row>
    <row r="157" spans="1:25" x14ac:dyDescent="0.2">
      <c r="A157" s="171"/>
      <c r="B157" s="176" t="s">
        <v>36</v>
      </c>
      <c r="C157" s="464" t="s">
        <v>23</v>
      </c>
      <c r="D157" s="465"/>
      <c r="E157" s="465"/>
      <c r="F157" s="466"/>
      <c r="G157" s="467" t="s">
        <v>24</v>
      </c>
      <c r="H157" s="468"/>
      <c r="I157" s="468"/>
      <c r="J157" s="468"/>
      <c r="K157" s="469"/>
      <c r="L157" s="173" t="s">
        <v>66</v>
      </c>
    </row>
    <row r="158" spans="1:25" ht="17" x14ac:dyDescent="0.2">
      <c r="A158" s="177" t="s">
        <v>54</v>
      </c>
      <c r="B158" s="300" t="s">
        <v>37</v>
      </c>
      <c r="C158" s="172" t="s">
        <v>38</v>
      </c>
      <c r="D158" s="172" t="s">
        <v>39</v>
      </c>
      <c r="E158" s="172" t="s">
        <v>40</v>
      </c>
      <c r="F158" s="172" t="s">
        <v>41</v>
      </c>
      <c r="G158" s="182" t="s">
        <v>38</v>
      </c>
      <c r="H158" s="182" t="s">
        <v>39</v>
      </c>
      <c r="I158" s="182" t="s">
        <v>40</v>
      </c>
      <c r="J158" s="182" t="s">
        <v>41</v>
      </c>
      <c r="K158" s="183" t="s">
        <v>65</v>
      </c>
      <c r="L158" s="179" t="s">
        <v>129</v>
      </c>
    </row>
    <row r="159" spans="1:25" x14ac:dyDescent="0.2">
      <c r="A159" s="184" t="s">
        <v>42</v>
      </c>
      <c r="B159" s="243"/>
      <c r="C159" s="244">
        <f>IFERROR(Density!C159*Equations!D5,"")</f>
        <v>0</v>
      </c>
      <c r="D159" s="244">
        <f>IFERROR(Density!D159*Equations!E5,"")</f>
        <v>0</v>
      </c>
      <c r="E159" s="244">
        <f>IFERROR(Density!E159*Equations!F5,"")</f>
        <v>0</v>
      </c>
      <c r="F159" s="245">
        <f>IFERROR(Density!F159*Equations!G5,"")</f>
        <v>0</v>
      </c>
      <c r="G159" s="244">
        <f>IFERROR(Density!G159*Equations!H5,"")</f>
        <v>0</v>
      </c>
      <c r="H159" s="244">
        <f>IFERROR(Density!H159*Equations!I5,"")</f>
        <v>0</v>
      </c>
      <c r="I159" s="244">
        <f>IFERROR(Density!I159*Equations!J5,"")</f>
        <v>0</v>
      </c>
      <c r="J159" s="244">
        <f>IFERROR(Density!J159*Equations!K5,"")</f>
        <v>0</v>
      </c>
      <c r="K159" s="246">
        <f>IFERROR(Density!K159*Equations!L5,"")</f>
        <v>0</v>
      </c>
      <c r="L159" s="189">
        <f>SUM(B159:K159)/('Site Description'!$G$34)</f>
        <v>0</v>
      </c>
    </row>
    <row r="160" spans="1:25" x14ac:dyDescent="0.2">
      <c r="A160" s="184" t="s">
        <v>105</v>
      </c>
      <c r="B160" s="247"/>
      <c r="C160" s="244">
        <f>IFERROR(Density!C160*Equations!D6,"")</f>
        <v>0</v>
      </c>
      <c r="D160" s="244">
        <f>IFERROR(Density!D160*Equations!E6,"")</f>
        <v>0</v>
      </c>
      <c r="E160" s="244">
        <f>IFERROR(Density!E160*Equations!F6,"")</f>
        <v>0</v>
      </c>
      <c r="F160" s="248">
        <f>IFERROR(Density!F160*Equations!G6,"")</f>
        <v>0</v>
      </c>
      <c r="G160" s="244">
        <f>IFERROR(Density!G160*Equations!H6,"")</f>
        <v>0</v>
      </c>
      <c r="H160" s="244">
        <f>IFERROR(Density!H160*Equations!I6,"")</f>
        <v>0</v>
      </c>
      <c r="I160" s="244">
        <f>IFERROR(Density!I160*Equations!J6,"")</f>
        <v>0</v>
      </c>
      <c r="J160" s="249">
        <f>IFERROR(Density!J160*Equations!K6,"")</f>
        <v>0</v>
      </c>
      <c r="K160" s="250">
        <f>IFERROR(Density!K160*Equations!L6,"")</f>
        <v>0</v>
      </c>
      <c r="L160" s="189">
        <f>SUM(B160:K160)/('Site Description'!$G$34)</f>
        <v>0</v>
      </c>
    </row>
    <row r="161" spans="1:26" x14ac:dyDescent="0.2">
      <c r="A161" s="184" t="s">
        <v>43</v>
      </c>
      <c r="B161" s="247"/>
      <c r="C161" s="244">
        <f>IFERROR(Density!C161*Equations!D7,"")</f>
        <v>0</v>
      </c>
      <c r="D161" s="244">
        <f>IFERROR(Density!D161*Equations!E7,"")</f>
        <v>0</v>
      </c>
      <c r="E161" s="244">
        <f>IFERROR(Density!E161*Equations!F7,"")</f>
        <v>0</v>
      </c>
      <c r="F161" s="245">
        <f>IFERROR(Density!F161*Equations!G7,"")</f>
        <v>0</v>
      </c>
      <c r="G161" s="244">
        <f>IFERROR(Density!G161*Equations!H7,"")</f>
        <v>0</v>
      </c>
      <c r="H161" s="244">
        <f>IFERROR(Density!H161*Equations!I7,"")</f>
        <v>0</v>
      </c>
      <c r="I161" s="244">
        <f>IFERROR(Density!I161*Equations!J7,"")</f>
        <v>0</v>
      </c>
      <c r="J161" s="244">
        <f>IFERROR(Density!J161*Equations!K7,"")</f>
        <v>0</v>
      </c>
      <c r="K161" s="246">
        <f>IFERROR(Density!K161*Equations!L7,"")</f>
        <v>0</v>
      </c>
      <c r="L161" s="189">
        <f>SUM(B161:K161)/('Site Description'!$G$34)</f>
        <v>0</v>
      </c>
    </row>
    <row r="162" spans="1:26" x14ac:dyDescent="0.2">
      <c r="A162" s="194" t="s">
        <v>104</v>
      </c>
      <c r="B162" s="247"/>
      <c r="C162" s="244">
        <f>IFERROR(Density!C162*Equations!D8,"")</f>
        <v>0</v>
      </c>
      <c r="D162" s="244">
        <f>IFERROR(Density!D162*Equations!E8,"")</f>
        <v>0</v>
      </c>
      <c r="E162" s="244">
        <f>IFERROR(Density!E162*Equations!F8,"")</f>
        <v>0</v>
      </c>
      <c r="F162" s="244">
        <f>IFERROR(Density!F162*Equations!G8,"")</f>
        <v>0</v>
      </c>
      <c r="G162" s="251">
        <f>IFERROR(Density!G162*Equations!H8,"")</f>
        <v>0</v>
      </c>
      <c r="H162" s="244">
        <f>IFERROR(Density!H162*Equations!I8,"")</f>
        <v>0</v>
      </c>
      <c r="I162" s="244">
        <f>IFERROR(Density!I162*Equations!J8,"")</f>
        <v>0</v>
      </c>
      <c r="J162" s="244">
        <f>IFERROR(Density!J162*Equations!K8,"")</f>
        <v>0</v>
      </c>
      <c r="K162" s="246">
        <f>IFERROR(Density!K162*Equations!L8,"")</f>
        <v>0</v>
      </c>
      <c r="L162" s="189">
        <f>SUM(B162:K162)/('Site Description'!$G$34)</f>
        <v>0</v>
      </c>
    </row>
    <row r="163" spans="1:26" x14ac:dyDescent="0.2">
      <c r="A163" s="195"/>
      <c r="B163" s="252"/>
      <c r="C163" s="253"/>
      <c r="D163" s="253"/>
      <c r="E163" s="253"/>
      <c r="F163" s="254"/>
      <c r="G163" s="253"/>
      <c r="H163" s="253"/>
      <c r="I163" s="253"/>
      <c r="J163" s="253"/>
      <c r="K163" s="255"/>
      <c r="L163" s="189"/>
    </row>
    <row r="164" spans="1:26" x14ac:dyDescent="0.2">
      <c r="A164" s="195" t="s">
        <v>100</v>
      </c>
      <c r="B164" s="247"/>
      <c r="C164" s="244">
        <f>IFERROR(Density!C164*Equations!D10,"")</f>
        <v>0</v>
      </c>
      <c r="D164" s="244">
        <f>IFERROR(Density!D164*Equations!E10,"")</f>
        <v>0</v>
      </c>
      <c r="E164" s="244">
        <f>IFERROR(Density!E164*Equations!F10,"")</f>
        <v>0</v>
      </c>
      <c r="F164" s="248">
        <f>IFERROR(Density!F164*Equations!G10,"")</f>
        <v>0</v>
      </c>
      <c r="G164" s="154">
        <f>IFERROR(Density!G164*Equations!H10,"")</f>
        <v>0</v>
      </c>
      <c r="H164" s="154">
        <f>IFERROR(Density!H164*Equations!I10,"")</f>
        <v>0</v>
      </c>
      <c r="I164" s="154">
        <f>IFERROR(Density!I164*Equations!J10,"")</f>
        <v>0</v>
      </c>
      <c r="J164" s="100">
        <f>IFERROR(Density!J164*Equations!K10,"")</f>
        <v>0</v>
      </c>
      <c r="K164" s="114">
        <f>IFERROR(Density!K164*Equations!L10,"")</f>
        <v>0</v>
      </c>
      <c r="L164" s="189">
        <f>SUM(B164:K164)/('Site Description'!$G$34)</f>
        <v>0</v>
      </c>
    </row>
    <row r="165" spans="1:26" x14ac:dyDescent="0.2">
      <c r="A165" s="146" t="s">
        <v>44</v>
      </c>
      <c r="B165" s="247"/>
      <c r="C165" s="244">
        <f>IFERROR(Density!C165*Equations!D11,"")</f>
        <v>0</v>
      </c>
      <c r="D165" s="244">
        <f>IFERROR(Density!D165*Equations!E11,"")</f>
        <v>0</v>
      </c>
      <c r="E165" s="244">
        <f>IFERROR(Density!E165*Equations!F11,"")</f>
        <v>0</v>
      </c>
      <c r="F165" s="248">
        <f>IFERROR(Density!F165*Equations!G11,"")</f>
        <v>0</v>
      </c>
      <c r="G165" s="154">
        <f>IFERROR(Density!G165*Equations!H11,"")</f>
        <v>0</v>
      </c>
      <c r="H165" s="154">
        <f>IFERROR(Density!H165*Equations!I11,"")</f>
        <v>0</v>
      </c>
      <c r="I165" s="154">
        <f>IFERROR(Density!I165*Equations!J11,"")</f>
        <v>0</v>
      </c>
      <c r="J165" s="100">
        <f>IFERROR(Density!J165*Equations!K11,"")</f>
        <v>0</v>
      </c>
      <c r="K165" s="114">
        <f>IFERROR(Density!K165*Equations!L11,"")</f>
        <v>0</v>
      </c>
      <c r="L165" s="189">
        <f>SUM(B165:K165)/('Site Description'!$G$34)</f>
        <v>0</v>
      </c>
    </row>
    <row r="166" spans="1:26" x14ac:dyDescent="0.2">
      <c r="A166" s="146" t="s">
        <v>28</v>
      </c>
      <c r="B166" s="247"/>
      <c r="C166" s="244">
        <f>IFERROR(Density!C166*Equations!D12,"")</f>
        <v>0</v>
      </c>
      <c r="D166" s="244">
        <f>IFERROR(Density!D166*Equations!E12,"")</f>
        <v>0</v>
      </c>
      <c r="E166" s="244">
        <f>IFERROR(Density!E166*Equations!F12,"")</f>
        <v>0</v>
      </c>
      <c r="F166" s="248">
        <f>IFERROR(Density!F166*Equations!G12,"")</f>
        <v>0</v>
      </c>
      <c r="G166" s="154">
        <f>IFERROR(Density!G166*Equations!H12,"")</f>
        <v>0</v>
      </c>
      <c r="H166" s="154">
        <f>IFERROR(Density!H166*Equations!I12,"")</f>
        <v>0</v>
      </c>
      <c r="I166" s="154">
        <f>IFERROR(Density!I166*Equations!J12,"")</f>
        <v>0</v>
      </c>
      <c r="J166" s="100">
        <f>IFERROR(Density!J166*Equations!K12,"")</f>
        <v>0</v>
      </c>
      <c r="K166" s="114">
        <f>IFERROR(Density!K166*Equations!L12,"")</f>
        <v>0</v>
      </c>
      <c r="L166" s="189">
        <f>SUM(B166:K166)/('Site Description'!$G$34)</f>
        <v>0</v>
      </c>
    </row>
    <row r="167" spans="1:26" x14ac:dyDescent="0.2">
      <c r="A167" s="146" t="s">
        <v>29</v>
      </c>
      <c r="B167" s="247"/>
      <c r="C167" s="244">
        <f>IFERROR(Density!C167*Equations!D13,"")</f>
        <v>0</v>
      </c>
      <c r="D167" s="244">
        <f>IFERROR(Density!D167*Equations!E13,"")</f>
        <v>0</v>
      </c>
      <c r="E167" s="244">
        <f>IFERROR(Density!E167*Equations!F13,"")</f>
        <v>0</v>
      </c>
      <c r="F167" s="245">
        <f>IFERROR(Density!F167*Equations!G13,"")</f>
        <v>0</v>
      </c>
      <c r="G167" s="154">
        <f>IFERROR(Density!G167*Equations!H13,"")</f>
        <v>0</v>
      </c>
      <c r="H167" s="154">
        <f>IFERROR(Density!H167*Equations!I13,"")</f>
        <v>0</v>
      </c>
      <c r="I167" s="154">
        <f>IFERROR(Density!I167*Equations!J13,"")</f>
        <v>0</v>
      </c>
      <c r="J167" s="154">
        <f>IFERROR(Density!J167*Equations!K13,"")</f>
        <v>0</v>
      </c>
      <c r="K167" s="155">
        <f>IFERROR(Density!K167*Equations!L13,"")</f>
        <v>0</v>
      </c>
      <c r="L167" s="189">
        <f>SUM(B167:K167)/('Site Description'!$G$34)</f>
        <v>0</v>
      </c>
      <c r="M167" s="174"/>
      <c r="Z167" s="174"/>
    </row>
    <row r="168" spans="1:26" x14ac:dyDescent="0.2">
      <c r="A168" s="146" t="s">
        <v>26</v>
      </c>
      <c r="B168" s="247"/>
      <c r="C168" s="244">
        <f>IFERROR(Density!C168*Equations!D14,"")</f>
        <v>0</v>
      </c>
      <c r="D168" s="244">
        <f>IFERROR(Density!D168*Equations!E14,"")</f>
        <v>0</v>
      </c>
      <c r="E168" s="244">
        <f>IFERROR(Density!E168*Equations!F14,"")</f>
        <v>0</v>
      </c>
      <c r="F168" s="248">
        <f>IFERROR(Density!F168*Equations!G14,"")</f>
        <v>0</v>
      </c>
      <c r="G168" s="154">
        <f>IFERROR(Density!G168*Equations!H14,"")</f>
        <v>0</v>
      </c>
      <c r="H168" s="154">
        <f>IFERROR(Density!H168*Equations!I14,"")</f>
        <v>0</v>
      </c>
      <c r="I168" s="154">
        <f>IFERROR(Density!I168*Equations!J14,"")</f>
        <v>0</v>
      </c>
      <c r="J168" s="100">
        <f>IFERROR(Density!J168*Equations!K14,"")</f>
        <v>0</v>
      </c>
      <c r="K168" s="114">
        <f>IFERROR(Density!K168*Equations!L14,"")</f>
        <v>0</v>
      </c>
      <c r="L168" s="189">
        <f>SUM(B168:K168)/('Site Description'!$G$34)</f>
        <v>0</v>
      </c>
    </row>
    <row r="169" spans="1:26" x14ac:dyDescent="0.2">
      <c r="A169" s="198"/>
      <c r="B169" s="252"/>
      <c r="C169" s="253"/>
      <c r="D169" s="253"/>
      <c r="E169" s="253"/>
      <c r="F169" s="254"/>
      <c r="G169" s="61"/>
      <c r="H169" s="61"/>
      <c r="I169" s="61"/>
      <c r="J169" s="61"/>
      <c r="K169" s="256"/>
      <c r="L169" s="189"/>
      <c r="M169" s="169"/>
      <c r="Z169" s="169"/>
    </row>
    <row r="170" spans="1:26" x14ac:dyDescent="0.2">
      <c r="A170" s="146" t="s">
        <v>45</v>
      </c>
      <c r="B170" s="247"/>
      <c r="C170" s="154">
        <f>IFERROR(Density!C170*Equations!D16,"")</f>
        <v>0</v>
      </c>
      <c r="D170" s="154">
        <f>IFERROR(Density!D170*Equations!E16,"")</f>
        <v>0</v>
      </c>
      <c r="E170" s="154">
        <f>IFERROR(Density!E170*Equations!F16,"")</f>
        <v>0</v>
      </c>
      <c r="F170" s="216">
        <f>IFERROR(Density!F170*Equations!G16,"")</f>
        <v>0</v>
      </c>
      <c r="G170" s="154">
        <f>IFERROR(Density!G170*Equations!H16,"")</f>
        <v>0</v>
      </c>
      <c r="H170" s="154">
        <f>IFERROR(Density!H170*Equations!I16,"")</f>
        <v>0</v>
      </c>
      <c r="I170" s="154">
        <f>IFERROR(Density!I170*Equations!J16,"")</f>
        <v>0</v>
      </c>
      <c r="J170" s="154">
        <f>IFERROR(Density!J170*Equations!K16,"")</f>
        <v>0</v>
      </c>
      <c r="K170" s="114">
        <f>IFERROR(Density!K170*Equations!L16,"")</f>
        <v>0</v>
      </c>
      <c r="L170" s="189">
        <f>SUM(B170:K170)/('Site Description'!$G$34)</f>
        <v>0</v>
      </c>
      <c r="M170" s="174"/>
      <c r="Z170" s="174"/>
    </row>
    <row r="171" spans="1:26" x14ac:dyDescent="0.2">
      <c r="A171" s="146" t="s">
        <v>46</v>
      </c>
      <c r="B171" s="247"/>
      <c r="C171" s="154">
        <f>IFERROR(Density!C171*Equations!D17,"")</f>
        <v>0</v>
      </c>
      <c r="D171" s="154">
        <f>IFERROR(Density!D171*Equations!E17,"")</f>
        <v>0</v>
      </c>
      <c r="E171" s="154">
        <f>IFERROR(Density!E171*Equations!F17,"")</f>
        <v>0</v>
      </c>
      <c r="F171" s="216">
        <f>IFERROR(Density!F171*Equations!G17,"")</f>
        <v>0</v>
      </c>
      <c r="G171" s="154">
        <f>IFERROR(Density!G171*Equations!H17,"")</f>
        <v>0</v>
      </c>
      <c r="H171" s="154">
        <f>IFERROR(Density!H171*Equations!I17,"")</f>
        <v>0</v>
      </c>
      <c r="I171" s="154">
        <f>IFERROR(Density!I171*Equations!J17,"")</f>
        <v>0</v>
      </c>
      <c r="J171" s="154">
        <f>IFERROR(Density!J171*Equations!K17,"")</f>
        <v>0</v>
      </c>
      <c r="K171" s="155">
        <f>IFERROR(Density!K171*Equations!L17,"")</f>
        <v>0</v>
      </c>
      <c r="L171" s="189">
        <f>SUM(B171:K171)/('Site Description'!$G$34)</f>
        <v>0</v>
      </c>
      <c r="M171" s="174"/>
      <c r="O171" s="174"/>
      <c r="P171" s="174"/>
      <c r="Q171" s="174"/>
      <c r="R171" s="174"/>
      <c r="S171" s="174"/>
      <c r="T171" s="174"/>
      <c r="U171" s="174"/>
      <c r="V171" s="174"/>
      <c r="W171" s="174"/>
      <c r="X171" s="174"/>
      <c r="Y171" s="174"/>
      <c r="Z171" s="174"/>
    </row>
    <row r="172" spans="1:26" x14ac:dyDescent="0.2">
      <c r="A172" s="146" t="s">
        <v>47</v>
      </c>
      <c r="B172" s="247"/>
      <c r="C172" s="154">
        <f>IFERROR(Density!C172*Equations!D18,"")</f>
        <v>0</v>
      </c>
      <c r="D172" s="154">
        <f>IFERROR(Density!D172*Equations!E18,"")</f>
        <v>0</v>
      </c>
      <c r="E172" s="154">
        <f>IFERROR(Density!E172*Equations!F18,"")</f>
        <v>0</v>
      </c>
      <c r="F172" s="214">
        <f>IFERROR(Density!F172*Equations!G18,"")</f>
        <v>0</v>
      </c>
      <c r="G172" s="154">
        <f>IFERROR(Density!G172*Equations!H18,"")</f>
        <v>0</v>
      </c>
      <c r="H172" s="154">
        <f>IFERROR(Density!H172*Equations!I18,"")</f>
        <v>0</v>
      </c>
      <c r="I172" s="154">
        <f>IFERROR(Density!I172*Equations!J18,"")</f>
        <v>0</v>
      </c>
      <c r="J172" s="100">
        <f>IFERROR(Density!J172*Equations!K18,"")</f>
        <v>0</v>
      </c>
      <c r="K172" s="114">
        <f>IFERROR(Density!K172*Equations!L18,"")</f>
        <v>0</v>
      </c>
      <c r="L172" s="189">
        <f>SUM(B172:K172)/('Site Description'!$G$34)</f>
        <v>0</v>
      </c>
    </row>
    <row r="173" spans="1:26" x14ac:dyDescent="0.2">
      <c r="A173" s="146" t="s">
        <v>48</v>
      </c>
      <c r="B173" s="247"/>
      <c r="C173" s="154">
        <f>IFERROR(Density!C173*Equations!D19,"")</f>
        <v>0</v>
      </c>
      <c r="D173" s="154">
        <f>IFERROR(Density!D173*Equations!E19,"")</f>
        <v>0</v>
      </c>
      <c r="E173" s="154">
        <f>IFERROR(Density!E173*Equations!F19,"")</f>
        <v>0</v>
      </c>
      <c r="F173" s="214">
        <f>IFERROR(Density!F173*Equations!G19,"")</f>
        <v>0</v>
      </c>
      <c r="G173" s="154">
        <f>IFERROR(Density!G173*Equations!H19,"")</f>
        <v>0</v>
      </c>
      <c r="H173" s="154">
        <f>IFERROR(Density!H173*Equations!I19,"")</f>
        <v>0</v>
      </c>
      <c r="I173" s="154">
        <f>IFERROR(Density!I173*Equations!J19,"")</f>
        <v>0</v>
      </c>
      <c r="J173" s="100">
        <f>IFERROR(Density!J173*Equations!K19,"")</f>
        <v>0</v>
      </c>
      <c r="K173" s="114">
        <f>IFERROR(Density!K173*Equations!L19,"")</f>
        <v>0</v>
      </c>
      <c r="L173" s="189">
        <f>SUM(B173:K173)/('Site Description'!$G$34)</f>
        <v>0</v>
      </c>
      <c r="O173" s="169"/>
      <c r="P173" s="169"/>
      <c r="Q173" s="169"/>
      <c r="R173" s="169"/>
      <c r="S173" s="169"/>
      <c r="T173" s="169"/>
      <c r="U173" s="169"/>
      <c r="V173" s="169"/>
      <c r="W173" s="169"/>
      <c r="X173" s="169"/>
      <c r="Y173" s="169"/>
    </row>
    <row r="174" spans="1:26" x14ac:dyDescent="0.2">
      <c r="A174" s="146" t="s">
        <v>32</v>
      </c>
      <c r="B174" s="247"/>
      <c r="C174" s="154">
        <f>IFERROR(Density!C174*Equations!D20,"")</f>
        <v>0</v>
      </c>
      <c r="D174" s="154">
        <f>IFERROR(Density!D174*Equations!E20,"")</f>
        <v>0</v>
      </c>
      <c r="E174" s="154">
        <f>IFERROR(Density!E174*Equations!F20,"")</f>
        <v>0</v>
      </c>
      <c r="F174" s="216">
        <f>IFERROR(Density!F174*Equations!G20,"")</f>
        <v>0</v>
      </c>
      <c r="G174" s="154">
        <f>IFERROR(Density!G174*Equations!H20,"")</f>
        <v>0</v>
      </c>
      <c r="H174" s="154">
        <f>IFERROR(Density!H174*Equations!I20,"")</f>
        <v>0</v>
      </c>
      <c r="I174" s="154">
        <f>IFERROR(Density!I174*Equations!J20,"")</f>
        <v>0</v>
      </c>
      <c r="J174" s="154">
        <f>IFERROR(Density!J174*Equations!K20,"")</f>
        <v>0</v>
      </c>
      <c r="K174" s="155">
        <f>IFERROR(Density!K174*Equations!L20,"")</f>
        <v>0</v>
      </c>
      <c r="L174" s="189">
        <f>SUM(B174:K174)/('Site Description'!$G$34)</f>
        <v>0</v>
      </c>
      <c r="O174" s="174"/>
      <c r="P174" s="174"/>
      <c r="Q174" s="174"/>
      <c r="R174" s="174"/>
      <c r="S174" s="174"/>
      <c r="T174" s="174"/>
      <c r="U174" s="174"/>
      <c r="V174" s="174"/>
      <c r="W174" s="174"/>
      <c r="X174" s="174"/>
      <c r="Y174" s="174"/>
    </row>
    <row r="175" spans="1:26" x14ac:dyDescent="0.2">
      <c r="A175" s="146" t="s">
        <v>49</v>
      </c>
      <c r="B175" s="247"/>
      <c r="C175" s="154">
        <f>IFERROR(Density!C175*Equations!D21,"")</f>
        <v>32.248906052382161</v>
      </c>
      <c r="D175" s="154">
        <f>IFERROR(Density!D175*Equations!E21,"")</f>
        <v>0</v>
      </c>
      <c r="E175" s="154">
        <f>IFERROR(Density!E175*Equations!F21,"")</f>
        <v>0</v>
      </c>
      <c r="F175" s="216">
        <f>IFERROR(Density!F175*Equations!G21,"")</f>
        <v>0</v>
      </c>
      <c r="G175" s="154">
        <f>IFERROR(Density!G175*Equations!H21,"")</f>
        <v>1.7382349437575948</v>
      </c>
      <c r="H175" s="154">
        <f>IFERROR(Density!H175*Equations!I21,"")</f>
        <v>0</v>
      </c>
      <c r="I175" s="154">
        <f>IFERROR(Density!I175*Equations!J21,"")</f>
        <v>0</v>
      </c>
      <c r="J175" s="154">
        <f>IFERROR(Density!J175*Equations!K21,"")</f>
        <v>0</v>
      </c>
      <c r="K175" s="155">
        <f>IFERROR(Density!K175*Equations!L21,"")</f>
        <v>0</v>
      </c>
      <c r="L175" s="189">
        <f>SUM(B175:K175)/('Site Description'!$G$34)</f>
        <v>0.28322617496783131</v>
      </c>
      <c r="N175" s="209"/>
      <c r="O175" s="174"/>
      <c r="P175" s="174"/>
      <c r="Q175" s="174"/>
      <c r="R175" s="174"/>
      <c r="S175" s="174"/>
      <c r="T175" s="174"/>
      <c r="U175" s="174"/>
      <c r="V175" s="174"/>
      <c r="W175" s="174"/>
      <c r="X175" s="174"/>
      <c r="Y175" s="174"/>
    </row>
    <row r="176" spans="1:26" x14ac:dyDescent="0.2">
      <c r="A176" s="146" t="s">
        <v>76</v>
      </c>
      <c r="B176" s="247"/>
      <c r="C176" s="154">
        <f>IFERROR(Density!C176*Equations!D22,"")</f>
        <v>0</v>
      </c>
      <c r="D176" s="154">
        <f>IFERROR(Density!D176*Equations!E22,"")</f>
        <v>0</v>
      </c>
      <c r="E176" s="154">
        <f>IFERROR(Density!E176*Equations!F22,"")</f>
        <v>0</v>
      </c>
      <c r="F176" s="214">
        <f>IFERROR(Density!F176*Equations!G22,"")</f>
        <v>0</v>
      </c>
      <c r="G176" s="154">
        <f>IFERROR(Density!G176*Equations!H22,"")</f>
        <v>0</v>
      </c>
      <c r="H176" s="154">
        <f>IFERROR(Density!H176*Equations!I22,"")</f>
        <v>0</v>
      </c>
      <c r="I176" s="154">
        <f>IFERROR(Density!I176*Equations!J22,"")</f>
        <v>0</v>
      </c>
      <c r="J176" s="100">
        <f>IFERROR(Density!J176*Equations!K22,"")</f>
        <v>0</v>
      </c>
      <c r="K176" s="114">
        <f>IFERROR(Density!K176*Equations!L22,"")</f>
        <v>0</v>
      </c>
      <c r="L176" s="189">
        <f>SUM(B176:K176)/('Site Description'!$G$34)</f>
        <v>0</v>
      </c>
    </row>
    <row r="177" spans="1:14" x14ac:dyDescent="0.2">
      <c r="A177" s="146" t="s">
        <v>33</v>
      </c>
      <c r="B177" s="247"/>
      <c r="C177" s="154">
        <f>IFERROR(Density!C177*Equations!D23,"")</f>
        <v>0</v>
      </c>
      <c r="D177" s="154">
        <f>IFERROR(Density!D177*Equations!E23,"")</f>
        <v>0</v>
      </c>
      <c r="E177" s="154">
        <f>IFERROR(Density!E177*Equations!F23,"")</f>
        <v>0</v>
      </c>
      <c r="F177" s="214">
        <f>IFERROR(Density!F177*Equations!G23,"")</f>
        <v>0</v>
      </c>
      <c r="G177" s="154">
        <f>IFERROR(Density!G177*Equations!H23,"")</f>
        <v>0</v>
      </c>
      <c r="H177" s="154">
        <f>IFERROR(Density!H177*Equations!I23,"")</f>
        <v>0</v>
      </c>
      <c r="I177" s="154">
        <f>IFERROR(Density!I177*Equations!J23,"")</f>
        <v>0</v>
      </c>
      <c r="J177" s="100">
        <f>IFERROR(Density!J177*Equations!K23,"")</f>
        <v>0</v>
      </c>
      <c r="K177" s="114">
        <f>IFERROR(Density!K177*Equations!L23,"")</f>
        <v>0</v>
      </c>
      <c r="L177" s="189">
        <f>SUM(B177:K177)/('Site Description'!$G$34)</f>
        <v>0</v>
      </c>
      <c r="N177" s="208"/>
    </row>
    <row r="178" spans="1:14" x14ac:dyDescent="0.2">
      <c r="A178" s="146" t="s">
        <v>111</v>
      </c>
      <c r="B178" s="247"/>
      <c r="C178" s="154">
        <f>IFERROR(Density!C178*Equations!D24,"")</f>
        <v>0</v>
      </c>
      <c r="D178" s="154">
        <f>IFERROR(Density!D178*Equations!E24,"")</f>
        <v>0</v>
      </c>
      <c r="E178" s="154">
        <f>IFERROR(Density!E178*Equations!F24,"")</f>
        <v>0</v>
      </c>
      <c r="F178" s="216">
        <f>IFERROR(Density!F178*Equations!G24,"")</f>
        <v>0</v>
      </c>
      <c r="G178" s="154">
        <f>IFERROR(Density!G178*Equations!H24,"")</f>
        <v>0</v>
      </c>
      <c r="H178" s="154">
        <f>IFERROR(Density!H178*Equations!I24,"")</f>
        <v>0</v>
      </c>
      <c r="I178" s="154">
        <f>IFERROR(Density!I178*Equations!J24,"")</f>
        <v>0</v>
      </c>
      <c r="J178" s="154">
        <f>IFERROR(Density!J178*Equations!K24,"")</f>
        <v>0</v>
      </c>
      <c r="K178" s="155">
        <f>IFERROR(Density!K178*Equations!L24,"")</f>
        <v>0</v>
      </c>
      <c r="L178" s="189">
        <f>SUM(B178:K178)/('Site Description'!$G$34)</f>
        <v>0</v>
      </c>
      <c r="N178" s="209"/>
    </row>
    <row r="179" spans="1:14" x14ac:dyDescent="0.2">
      <c r="A179" s="146" t="s">
        <v>50</v>
      </c>
      <c r="B179" s="247"/>
      <c r="C179" s="154">
        <f>IFERROR(Density!C179*Equations!D25,"")</f>
        <v>0</v>
      </c>
      <c r="D179" s="154">
        <f>IFERROR(Density!D179*Equations!E25,"")</f>
        <v>0</v>
      </c>
      <c r="E179" s="100">
        <f>IFERROR(Density!E179*Equations!F25,"")</f>
        <v>0</v>
      </c>
      <c r="F179" s="214">
        <f>IFERROR(Density!F179*Equations!G25,"")</f>
        <v>0</v>
      </c>
      <c r="G179" s="154">
        <f>IFERROR(Density!G179*Equations!H25,"")</f>
        <v>0</v>
      </c>
      <c r="H179" s="154">
        <f>IFERROR(Density!H179*Equations!I25,"")</f>
        <v>0</v>
      </c>
      <c r="I179" s="100">
        <f>IFERROR(Density!I179*Equations!J25,"")</f>
        <v>0</v>
      </c>
      <c r="J179" s="100">
        <f>IFERROR(Density!J179*Equations!K25,"")</f>
        <v>0</v>
      </c>
      <c r="K179" s="114">
        <f>IFERROR(Density!K179*Equations!L25,"")</f>
        <v>0</v>
      </c>
      <c r="L179" s="189">
        <f>SUM(B179:K179)/('Site Description'!$G$34)</f>
        <v>0</v>
      </c>
      <c r="N179" s="209"/>
    </row>
    <row r="180" spans="1:14" x14ac:dyDescent="0.2">
      <c r="A180" s="146" t="s">
        <v>31</v>
      </c>
      <c r="B180" s="247"/>
      <c r="C180" s="154">
        <f>IFERROR(Density!C180*Equations!D26,"")</f>
        <v>0</v>
      </c>
      <c r="D180" s="154">
        <f>IFERROR(Density!D180*Equations!E26,"")</f>
        <v>0</v>
      </c>
      <c r="E180" s="154">
        <f>IFERROR(Density!E180*Equations!F26,"")</f>
        <v>0</v>
      </c>
      <c r="F180" s="216">
        <f>IFERROR(Density!F180*Equations!G26,"")</f>
        <v>0</v>
      </c>
      <c r="G180" s="154">
        <f>IFERROR(Density!G180*Equations!H26,"")</f>
        <v>0</v>
      </c>
      <c r="H180" s="154">
        <f>IFERROR(Density!H180*Equations!I26,"")</f>
        <v>0</v>
      </c>
      <c r="I180" s="154">
        <f>IFERROR(Density!I180*Equations!J26,"")</f>
        <v>0</v>
      </c>
      <c r="J180" s="154">
        <f>IFERROR(Density!J180*Equations!K26,"")</f>
        <v>0</v>
      </c>
      <c r="K180" s="155">
        <f>IFERROR(Density!K180*Equations!L26,"")</f>
        <v>0</v>
      </c>
      <c r="L180" s="189">
        <f>SUM(B180:K180)/('Site Description'!$G$34)</f>
        <v>0</v>
      </c>
    </row>
    <row r="181" spans="1:14" x14ac:dyDescent="0.2">
      <c r="A181" s="146" t="s">
        <v>106</v>
      </c>
      <c r="B181" s="247"/>
      <c r="C181" s="154">
        <f>IFERROR(Density!C181*Equations!D27,"")</f>
        <v>0</v>
      </c>
      <c r="D181" s="154">
        <f>IFERROR(Density!D181*Equations!E27,"")</f>
        <v>0</v>
      </c>
      <c r="E181" s="154">
        <f>IFERROR(Density!E181*Equations!F27,"")</f>
        <v>0</v>
      </c>
      <c r="F181" s="214">
        <f>IFERROR(Density!F181*Equations!G27,"")</f>
        <v>0</v>
      </c>
      <c r="G181" s="154">
        <f>IFERROR(Density!G181*Equations!H27,"")</f>
        <v>0</v>
      </c>
      <c r="H181" s="154">
        <f>IFERROR(Density!H181*Equations!I27,"")</f>
        <v>0</v>
      </c>
      <c r="I181" s="154">
        <f>IFERROR(Density!I181*Equations!J27,"")</f>
        <v>0</v>
      </c>
      <c r="J181" s="100">
        <f>IFERROR(Density!J181*Equations!K27,"")</f>
        <v>0</v>
      </c>
      <c r="K181" s="114">
        <f>IFERROR(Density!K181*Equations!L27,"")</f>
        <v>0</v>
      </c>
      <c r="L181" s="189">
        <f>SUM(B181:K181)/('Site Description'!$G$34)</f>
        <v>0</v>
      </c>
    </row>
    <row r="182" spans="1:14" x14ac:dyDescent="0.2">
      <c r="A182" s="146" t="s">
        <v>51</v>
      </c>
      <c r="B182" s="247"/>
      <c r="C182" s="154">
        <f>IFERROR(Density!C182*Equations!D28,"")</f>
        <v>0</v>
      </c>
      <c r="D182" s="154">
        <f>IFERROR(Density!D182*Equations!E28,"")</f>
        <v>0</v>
      </c>
      <c r="E182" s="154">
        <f>IFERROR(Density!E182*Equations!F28,"")</f>
        <v>0</v>
      </c>
      <c r="F182" s="216">
        <f>IFERROR(Density!F182*Equations!G28,"")</f>
        <v>0</v>
      </c>
      <c r="G182" s="154">
        <f>IFERROR(Density!G182*Equations!H28,"")</f>
        <v>0</v>
      </c>
      <c r="H182" s="154">
        <f>IFERROR(Density!H182*Equations!I28,"")</f>
        <v>0</v>
      </c>
      <c r="I182" s="154">
        <f>IFERROR(Density!I182*Equations!J28,"")</f>
        <v>0</v>
      </c>
      <c r="J182" s="154">
        <f>IFERROR(Density!J182*Equations!K28,"")</f>
        <v>0</v>
      </c>
      <c r="K182" s="155">
        <f>IFERROR(Density!K182*Equations!L28,"")</f>
        <v>0</v>
      </c>
      <c r="L182" s="189">
        <f>SUM(B182:K182)/('Site Description'!$G$34)</f>
        <v>0</v>
      </c>
    </row>
    <row r="183" spans="1:14" x14ac:dyDescent="0.2">
      <c r="A183" s="146" t="s">
        <v>52</v>
      </c>
      <c r="B183" s="247"/>
      <c r="C183" s="154">
        <f>IFERROR(Density!C183*Equations!D29,"")</f>
        <v>0</v>
      </c>
      <c r="D183" s="154">
        <f>IFERROR(Density!D183*Equations!E29,"")</f>
        <v>0</v>
      </c>
      <c r="E183" s="154">
        <f>IFERROR(Density!E183*Equations!F29,"")</f>
        <v>0</v>
      </c>
      <c r="F183" s="214">
        <f>IFERROR(Density!F183*Equations!G29,"")</f>
        <v>0</v>
      </c>
      <c r="G183" s="154">
        <f>IFERROR(Density!G183*Equations!H29,"")</f>
        <v>0</v>
      </c>
      <c r="H183" s="154">
        <f>IFERROR(Density!H183*Equations!I29,"")</f>
        <v>0</v>
      </c>
      <c r="I183" s="154">
        <f>IFERROR(Density!I183*Equations!J29,"")</f>
        <v>0</v>
      </c>
      <c r="J183" s="100">
        <f>IFERROR(Density!J183*Equations!K29,"")</f>
        <v>0</v>
      </c>
      <c r="K183" s="114">
        <f>IFERROR(Density!K183*Equations!L29,"")</f>
        <v>0</v>
      </c>
      <c r="L183" s="189">
        <f>SUM(B183:K183)/('Site Description'!$G$34)</f>
        <v>0</v>
      </c>
    </row>
    <row r="184" spans="1:14" ht="16" thickBot="1" x14ac:dyDescent="0.25">
      <c r="A184" s="146" t="s">
        <v>53</v>
      </c>
      <c r="B184" s="257"/>
      <c r="C184" s="160">
        <f>IFERROR(Density!C184*Equations!D30,"")</f>
        <v>0</v>
      </c>
      <c r="D184" s="160">
        <f>IFERROR(Density!D184*Equations!E30,"")</f>
        <v>0</v>
      </c>
      <c r="E184" s="115">
        <f>IFERROR(Density!E184*Equations!F30,"")</f>
        <v>0</v>
      </c>
      <c r="F184" s="215">
        <f>IFERROR(Density!F184*Equations!G30,"")</f>
        <v>0</v>
      </c>
      <c r="G184" s="160">
        <f>IFERROR(Density!G184*Equations!H30,"")</f>
        <v>0</v>
      </c>
      <c r="H184" s="160">
        <f>IFERROR(Density!H184*Equations!I30,"")</f>
        <v>0</v>
      </c>
      <c r="I184" s="115">
        <f>IFERROR(Density!I184*Equations!J30,"")</f>
        <v>0</v>
      </c>
      <c r="J184" s="115">
        <f>IFERROR(Density!J184*Equations!K30,"")</f>
        <v>0</v>
      </c>
      <c r="K184" s="116">
        <f>IFERROR(Density!K184*Equations!L30,"")</f>
        <v>0</v>
      </c>
      <c r="L184" s="189">
        <f>SUM(B184:K184)/('Site Description'!$G$34)</f>
        <v>0</v>
      </c>
    </row>
    <row r="185" spans="1:14" ht="18" thickBot="1" x14ac:dyDescent="0.25">
      <c r="A185" s="211" t="s">
        <v>128</v>
      </c>
      <c r="B185" s="200">
        <f>IFERROR(SUM(B159:B184)/('Site Description'!$G$34),"")</f>
        <v>0</v>
      </c>
      <c r="C185" s="201">
        <f>IFERROR(SUM(C159:C184)/('Site Description'!$G$34),"")</f>
        <v>0.26874088376985134</v>
      </c>
      <c r="D185" s="200">
        <f>IFERROR(SUM(D159:D184)/('Site Description'!$G$34),"")</f>
        <v>0</v>
      </c>
      <c r="E185" s="200">
        <f>IFERROR(SUM(E159:E184)/('Site Description'!$G$34),"")</f>
        <v>0</v>
      </c>
      <c r="F185" s="202">
        <f>IFERROR(SUM(F159:F184)/('Site Description'!$G$34),"")</f>
        <v>0</v>
      </c>
      <c r="G185" s="200">
        <f>IFERROR(SUM(G159:G184)/('Site Description'!$G$34),"")</f>
        <v>1.4485291197979956E-2</v>
      </c>
      <c r="H185" s="200">
        <f>IFERROR(SUM(H159:H184)/('Site Description'!$G$34),"")</f>
        <v>0</v>
      </c>
      <c r="I185" s="200">
        <f>IFERROR(SUM(I159:I184)/('Site Description'!$G$34),"")</f>
        <v>0</v>
      </c>
      <c r="J185" s="200">
        <f>IFERROR(SUM(J159:J184)/('Site Description'!$G$34),"")</f>
        <v>0</v>
      </c>
      <c r="K185" s="203">
        <f>IFERROR(SUM(K159:K184)/('Site Description'!$G$34),"")</f>
        <v>0</v>
      </c>
      <c r="L185" s="204">
        <f>IF(SUM(B185:K185)&gt;0,SUM(B185:K185),"")</f>
        <v>0.28322617496783131</v>
      </c>
    </row>
    <row r="186" spans="1:14" ht="16" thickBot="1" x14ac:dyDescent="0.25"/>
    <row r="187" spans="1:14" ht="16" thickBot="1" x14ac:dyDescent="0.25">
      <c r="A187" s="461" t="s">
        <v>61</v>
      </c>
      <c r="B187" s="462"/>
      <c r="C187" s="462"/>
      <c r="D187" s="462"/>
      <c r="E187" s="462"/>
      <c r="F187" s="462"/>
      <c r="G187" s="462"/>
      <c r="H187" s="462"/>
      <c r="I187" s="462"/>
      <c r="J187" s="462"/>
      <c r="K187" s="463"/>
      <c r="L187" s="168"/>
    </row>
    <row r="188" spans="1:14" x14ac:dyDescent="0.2">
      <c r="A188" s="171"/>
      <c r="B188" s="176" t="s">
        <v>36</v>
      </c>
      <c r="C188" s="464" t="s">
        <v>23</v>
      </c>
      <c r="D188" s="465"/>
      <c r="E188" s="465"/>
      <c r="F188" s="466"/>
      <c r="G188" s="467" t="s">
        <v>24</v>
      </c>
      <c r="H188" s="468"/>
      <c r="I188" s="468"/>
      <c r="J188" s="468"/>
      <c r="K188" s="469"/>
      <c r="L188" s="173" t="s">
        <v>66</v>
      </c>
    </row>
    <row r="189" spans="1:14" ht="17" x14ac:dyDescent="0.2">
      <c r="A189" s="177" t="s">
        <v>54</v>
      </c>
      <c r="B189" s="181" t="s">
        <v>37</v>
      </c>
      <c r="C189" s="172" t="s">
        <v>38</v>
      </c>
      <c r="D189" s="172" t="s">
        <v>39</v>
      </c>
      <c r="E189" s="172" t="s">
        <v>40</v>
      </c>
      <c r="F189" s="172" t="s">
        <v>41</v>
      </c>
      <c r="G189" s="182" t="s">
        <v>38</v>
      </c>
      <c r="H189" s="182" t="s">
        <v>39</v>
      </c>
      <c r="I189" s="182" t="s">
        <v>40</v>
      </c>
      <c r="J189" s="182" t="s">
        <v>41</v>
      </c>
      <c r="K189" s="183" t="s">
        <v>65</v>
      </c>
      <c r="L189" s="179" t="s">
        <v>129</v>
      </c>
    </row>
    <row r="190" spans="1:14" x14ac:dyDescent="0.2">
      <c r="A190" s="184" t="s">
        <v>42</v>
      </c>
      <c r="B190" s="243"/>
      <c r="C190" s="244" t="str">
        <f>IFERROR(Density!C190*Equations!D5,"")</f>
        <v/>
      </c>
      <c r="D190" s="244" t="str">
        <f>IFERROR(Density!D190*Equations!E5,"")</f>
        <v/>
      </c>
      <c r="E190" s="244" t="str">
        <f>IFERROR(Density!E190*Equations!F5,"")</f>
        <v/>
      </c>
      <c r="F190" s="245" t="str">
        <f>IFERROR(Density!F190*Equations!G5,"")</f>
        <v/>
      </c>
      <c r="G190" s="244" t="str">
        <f>IFERROR(Density!G190*Equations!H5,"")</f>
        <v/>
      </c>
      <c r="H190" s="244" t="str">
        <f>IFERROR(Density!H190*Equations!I5,"")</f>
        <v/>
      </c>
      <c r="I190" s="244" t="str">
        <f>IFERROR(Density!I190*Equations!J5,"")</f>
        <v/>
      </c>
      <c r="J190" s="244" t="str">
        <f>IFERROR(Density!J190*Equations!K5,"")</f>
        <v/>
      </c>
      <c r="K190" s="246" t="str">
        <f>IFERROR(Density!K190*Equations!L5,"")</f>
        <v/>
      </c>
      <c r="L190" s="189" t="e">
        <f>SUM(B190:K190)/('Site Description'!$H$34)</f>
        <v>#VALUE!</v>
      </c>
    </row>
    <row r="191" spans="1:14" x14ac:dyDescent="0.2">
      <c r="A191" s="184" t="s">
        <v>105</v>
      </c>
      <c r="B191" s="247"/>
      <c r="C191" s="244" t="str">
        <f>IFERROR(Density!C191*Equations!D6,"")</f>
        <v/>
      </c>
      <c r="D191" s="244" t="str">
        <f>IFERROR(Density!D191*Equations!E6,"")</f>
        <v/>
      </c>
      <c r="E191" s="244" t="str">
        <f>IFERROR(Density!E191*Equations!F6,"")</f>
        <v/>
      </c>
      <c r="F191" s="248" t="str">
        <f>IFERROR(Density!F191*Equations!G6,"")</f>
        <v/>
      </c>
      <c r="G191" s="244" t="str">
        <f>IFERROR(Density!G191*Equations!H6,"")</f>
        <v/>
      </c>
      <c r="H191" s="244" t="str">
        <f>IFERROR(Density!H191*Equations!I6,"")</f>
        <v/>
      </c>
      <c r="I191" s="244" t="str">
        <f>IFERROR(Density!I191*Equations!J6,"")</f>
        <v/>
      </c>
      <c r="J191" s="249" t="str">
        <f>IFERROR(Density!J191*Equations!K6,"")</f>
        <v/>
      </c>
      <c r="K191" s="250" t="str">
        <f>IFERROR(Density!K191*Equations!L6,"")</f>
        <v/>
      </c>
      <c r="L191" s="189" t="e">
        <f>SUM(B191:K191)/('Site Description'!$H$34)</f>
        <v>#VALUE!</v>
      </c>
    </row>
    <row r="192" spans="1:14" x14ac:dyDescent="0.2">
      <c r="A192" s="184" t="s">
        <v>43</v>
      </c>
      <c r="B192" s="247"/>
      <c r="C192" s="244" t="str">
        <f>IFERROR(Density!C192*Equations!D7,"")</f>
        <v/>
      </c>
      <c r="D192" s="244" t="str">
        <f>IFERROR(Density!D192*Equations!E7,"")</f>
        <v/>
      </c>
      <c r="E192" s="244" t="str">
        <f>IFERROR(Density!E192*Equations!F7,"")</f>
        <v/>
      </c>
      <c r="F192" s="245" t="str">
        <f>IFERROR(Density!F192*Equations!G7,"")</f>
        <v/>
      </c>
      <c r="G192" s="244" t="str">
        <f>IFERROR(Density!G192*Equations!H7,"")</f>
        <v/>
      </c>
      <c r="H192" s="244" t="str">
        <f>IFERROR(Density!H192*Equations!I7,"")</f>
        <v/>
      </c>
      <c r="I192" s="244" t="str">
        <f>IFERROR(Density!I192*Equations!J7,"")</f>
        <v/>
      </c>
      <c r="J192" s="244" t="str">
        <f>IFERROR(Density!J192*Equations!K7,"")</f>
        <v/>
      </c>
      <c r="K192" s="246" t="str">
        <f>IFERROR(Density!K192*Equations!L7,"")</f>
        <v/>
      </c>
      <c r="L192" s="189" t="e">
        <f>SUM(B192:K192)/('Site Description'!$H$34)</f>
        <v>#VALUE!</v>
      </c>
    </row>
    <row r="193" spans="1:26" x14ac:dyDescent="0.2">
      <c r="A193" s="194" t="s">
        <v>104</v>
      </c>
      <c r="B193" s="247"/>
      <c r="C193" s="244" t="str">
        <f>IFERROR(Density!C193*Equations!D8,"")</f>
        <v/>
      </c>
      <c r="D193" s="244" t="str">
        <f>IFERROR(Density!D193*Equations!E8,"")</f>
        <v/>
      </c>
      <c r="E193" s="244" t="str">
        <f>IFERROR(Density!E193*Equations!F8,"")</f>
        <v/>
      </c>
      <c r="F193" s="244" t="str">
        <f>IFERROR(Density!F193*Equations!G8,"")</f>
        <v/>
      </c>
      <c r="G193" s="251" t="str">
        <f>IFERROR(Density!G193*Equations!H8,"")</f>
        <v/>
      </c>
      <c r="H193" s="244" t="str">
        <f>IFERROR(Density!H193*Equations!I8,"")</f>
        <v/>
      </c>
      <c r="I193" s="244" t="str">
        <f>IFERROR(Density!I193*Equations!J8,"")</f>
        <v/>
      </c>
      <c r="J193" s="244" t="str">
        <f>IFERROR(Density!J193*Equations!K8,"")</f>
        <v/>
      </c>
      <c r="K193" s="246" t="str">
        <f>IFERROR(Density!K193*Equations!L8,"")</f>
        <v/>
      </c>
      <c r="L193" s="189" t="e">
        <f>SUM(B193:K193)/('Site Description'!$H$34)</f>
        <v>#VALUE!</v>
      </c>
    </row>
    <row r="194" spans="1:26" x14ac:dyDescent="0.2">
      <c r="A194" s="195"/>
      <c r="B194" s="252"/>
      <c r="C194" s="253"/>
      <c r="D194" s="253"/>
      <c r="E194" s="253"/>
      <c r="F194" s="254"/>
      <c r="G194" s="253"/>
      <c r="H194" s="253"/>
      <c r="I194" s="253"/>
      <c r="J194" s="253"/>
      <c r="K194" s="255"/>
      <c r="L194" s="189"/>
    </row>
    <row r="195" spans="1:26" x14ac:dyDescent="0.2">
      <c r="A195" s="195" t="s">
        <v>100</v>
      </c>
      <c r="B195" s="247"/>
      <c r="C195" s="244" t="str">
        <f>IFERROR(Density!C195*Equations!D10,"")</f>
        <v/>
      </c>
      <c r="D195" s="244" t="str">
        <f>IFERROR(Density!D195*Equations!E10,"")</f>
        <v/>
      </c>
      <c r="E195" s="244" t="str">
        <f>IFERROR(Density!E195*Equations!F10,"")</f>
        <v/>
      </c>
      <c r="F195" s="248" t="str">
        <f>IFERROR(Density!F195*Equations!G10,"")</f>
        <v/>
      </c>
      <c r="G195" s="154" t="str">
        <f>IFERROR(Density!G195*Equations!H10,"")</f>
        <v/>
      </c>
      <c r="H195" s="154" t="str">
        <f>IFERROR(Density!H195*Equations!I10,"")</f>
        <v/>
      </c>
      <c r="I195" s="154" t="str">
        <f>IFERROR(Density!I195*Equations!J10,"")</f>
        <v/>
      </c>
      <c r="J195" s="100" t="str">
        <f>IFERROR(Density!J195*Equations!K10,"")</f>
        <v/>
      </c>
      <c r="K195" s="114" t="str">
        <f>IFERROR(Density!K195*Equations!L10,"")</f>
        <v/>
      </c>
      <c r="L195" s="189" t="e">
        <f>SUM(B195:K195)/('Site Description'!$H$34)</f>
        <v>#VALUE!</v>
      </c>
      <c r="M195" s="174"/>
      <c r="Z195" s="174"/>
    </row>
    <row r="196" spans="1:26" x14ac:dyDescent="0.2">
      <c r="A196" s="146" t="s">
        <v>44</v>
      </c>
      <c r="B196" s="247"/>
      <c r="C196" s="244" t="str">
        <f>IFERROR(Density!C196*Equations!D11,"")</f>
        <v/>
      </c>
      <c r="D196" s="244" t="str">
        <f>IFERROR(Density!D196*Equations!E11,"")</f>
        <v/>
      </c>
      <c r="E196" s="244" t="str">
        <f>IFERROR(Density!E196*Equations!F11,"")</f>
        <v/>
      </c>
      <c r="F196" s="248" t="str">
        <f>IFERROR(Density!F196*Equations!G11,"")</f>
        <v/>
      </c>
      <c r="G196" s="154" t="str">
        <f>IFERROR(Density!G196*Equations!H11,"")</f>
        <v/>
      </c>
      <c r="H196" s="154" t="str">
        <f>IFERROR(Density!H196*Equations!I11,"")</f>
        <v/>
      </c>
      <c r="I196" s="154" t="str">
        <f>IFERROR(Density!I196*Equations!J11,"")</f>
        <v/>
      </c>
      <c r="J196" s="100" t="str">
        <f>IFERROR(Density!J196*Equations!K11,"")</f>
        <v/>
      </c>
      <c r="K196" s="114" t="str">
        <f>IFERROR(Density!K196*Equations!L11,"")</f>
        <v/>
      </c>
      <c r="L196" s="189" t="e">
        <f>SUM(B196:K196)/('Site Description'!$H$34)</f>
        <v>#VALUE!</v>
      </c>
    </row>
    <row r="197" spans="1:26" x14ac:dyDescent="0.2">
      <c r="A197" s="146" t="s">
        <v>28</v>
      </c>
      <c r="B197" s="247"/>
      <c r="C197" s="244" t="str">
        <f>IFERROR(Density!C197*Equations!D12,"")</f>
        <v/>
      </c>
      <c r="D197" s="244" t="str">
        <f>IFERROR(Density!D197*Equations!E12,"")</f>
        <v/>
      </c>
      <c r="E197" s="244" t="str">
        <f>IFERROR(Density!E197*Equations!F12,"")</f>
        <v/>
      </c>
      <c r="F197" s="248" t="str">
        <f>IFERROR(Density!F197*Equations!G12,"")</f>
        <v/>
      </c>
      <c r="G197" s="154" t="str">
        <f>IFERROR(Density!G197*Equations!H12,"")</f>
        <v/>
      </c>
      <c r="H197" s="154" t="str">
        <f>IFERROR(Density!H197*Equations!I12,"")</f>
        <v/>
      </c>
      <c r="I197" s="154" t="str">
        <f>IFERROR(Density!I197*Equations!J12,"")</f>
        <v/>
      </c>
      <c r="J197" s="100" t="str">
        <f>IFERROR(Density!J197*Equations!K12,"")</f>
        <v/>
      </c>
      <c r="K197" s="114" t="str">
        <f>IFERROR(Density!K197*Equations!L12,"")</f>
        <v/>
      </c>
      <c r="L197" s="189" t="e">
        <f>SUM(B197:K197)/('Site Description'!$H$34)</f>
        <v>#VALUE!</v>
      </c>
      <c r="M197" s="169"/>
      <c r="Z197" s="169"/>
    </row>
    <row r="198" spans="1:26" x14ac:dyDescent="0.2">
      <c r="A198" s="146" t="s">
        <v>29</v>
      </c>
      <c r="B198" s="247"/>
      <c r="C198" s="244" t="str">
        <f>IFERROR(Density!C198*Equations!D13,"")</f>
        <v/>
      </c>
      <c r="D198" s="244" t="str">
        <f>IFERROR(Density!D198*Equations!E13,"")</f>
        <v/>
      </c>
      <c r="E198" s="244" t="str">
        <f>IFERROR(Density!E198*Equations!F13,"")</f>
        <v/>
      </c>
      <c r="F198" s="245" t="str">
        <f>IFERROR(Density!F198*Equations!G13,"")</f>
        <v/>
      </c>
      <c r="G198" s="154" t="str">
        <f>IFERROR(Density!G198*Equations!H13,"")</f>
        <v/>
      </c>
      <c r="H198" s="154" t="str">
        <f>IFERROR(Density!H198*Equations!I13,"")</f>
        <v/>
      </c>
      <c r="I198" s="154" t="str">
        <f>IFERROR(Density!I198*Equations!J13,"")</f>
        <v/>
      </c>
      <c r="J198" s="154" t="str">
        <f>IFERROR(Density!J198*Equations!K13,"")</f>
        <v/>
      </c>
      <c r="K198" s="155" t="str">
        <f>IFERROR(Density!K198*Equations!L13,"")</f>
        <v/>
      </c>
      <c r="L198" s="189" t="e">
        <f>SUM(B198:K198)/('Site Description'!$H$34)</f>
        <v>#VALUE!</v>
      </c>
      <c r="M198" s="174"/>
      <c r="Z198" s="174"/>
    </row>
    <row r="199" spans="1:26" x14ac:dyDescent="0.2">
      <c r="A199" s="146" t="s">
        <v>26</v>
      </c>
      <c r="B199" s="247"/>
      <c r="C199" s="244" t="str">
        <f>IFERROR(Density!C199*Equations!D14,"")</f>
        <v/>
      </c>
      <c r="D199" s="244" t="str">
        <f>IFERROR(Density!D199*Equations!E14,"")</f>
        <v/>
      </c>
      <c r="E199" s="244" t="str">
        <f>IFERROR(Density!E199*Equations!F14,"")</f>
        <v/>
      </c>
      <c r="F199" s="248" t="str">
        <f>IFERROR(Density!F199*Equations!G14,"")</f>
        <v/>
      </c>
      <c r="G199" s="154" t="str">
        <f>IFERROR(Density!G199*Equations!H14,"")</f>
        <v/>
      </c>
      <c r="H199" s="154" t="str">
        <f>IFERROR(Density!H199*Equations!I14,"")</f>
        <v/>
      </c>
      <c r="I199" s="154" t="str">
        <f>IFERROR(Density!I199*Equations!J14,"")</f>
        <v/>
      </c>
      <c r="J199" s="100" t="str">
        <f>IFERROR(Density!J199*Equations!K14,"")</f>
        <v/>
      </c>
      <c r="K199" s="114" t="str">
        <f>IFERROR(Density!K199*Equations!L14,"")</f>
        <v/>
      </c>
      <c r="L199" s="189" t="e">
        <f>SUM(B199:K199)/('Site Description'!$H$34)</f>
        <v>#VALUE!</v>
      </c>
      <c r="M199" s="174"/>
      <c r="O199" s="174"/>
      <c r="P199" s="174"/>
      <c r="Q199" s="174"/>
      <c r="R199" s="174"/>
      <c r="S199" s="174"/>
      <c r="T199" s="174"/>
      <c r="U199" s="174"/>
      <c r="V199" s="174"/>
      <c r="W199" s="174"/>
      <c r="X199" s="174"/>
      <c r="Y199" s="174"/>
      <c r="Z199" s="174"/>
    </row>
    <row r="200" spans="1:26" x14ac:dyDescent="0.2">
      <c r="A200" s="198"/>
      <c r="B200" s="252"/>
      <c r="C200" s="253"/>
      <c r="D200" s="253"/>
      <c r="E200" s="253"/>
      <c r="F200" s="254"/>
      <c r="G200" s="61"/>
      <c r="H200" s="61"/>
      <c r="I200" s="61"/>
      <c r="J200" s="61"/>
      <c r="K200" s="256"/>
      <c r="L200" s="189"/>
    </row>
    <row r="201" spans="1:26" x14ac:dyDescent="0.2">
      <c r="A201" s="146" t="s">
        <v>45</v>
      </c>
      <c r="B201" s="247"/>
      <c r="C201" s="154" t="str">
        <f>IFERROR(Density!C201*Equations!D16,"")</f>
        <v/>
      </c>
      <c r="D201" s="154" t="str">
        <f>IFERROR(Density!D201*Equations!E16,"")</f>
        <v/>
      </c>
      <c r="E201" s="154" t="str">
        <f>IFERROR(Density!E201*Equations!F16,"")</f>
        <v/>
      </c>
      <c r="F201" s="216" t="str">
        <f>IFERROR(Density!F201*Equations!G16,"")</f>
        <v/>
      </c>
      <c r="G201" s="154" t="str">
        <f>IFERROR(Density!G201*Equations!H16,"")</f>
        <v/>
      </c>
      <c r="H201" s="154" t="str">
        <f>IFERROR(Density!H201*Equations!I16,"")</f>
        <v/>
      </c>
      <c r="I201" s="154" t="str">
        <f>IFERROR(Density!I201*Equations!J16,"")</f>
        <v/>
      </c>
      <c r="J201" s="154" t="str">
        <f>IFERROR(Density!J201*Equations!K16,"")</f>
        <v/>
      </c>
      <c r="K201" s="114" t="str">
        <f>IFERROR(Density!K201*Equations!L16,"")</f>
        <v/>
      </c>
      <c r="L201" s="189" t="e">
        <f>SUM(B201:K201)/('Site Description'!$H$34)</f>
        <v>#VALUE!</v>
      </c>
      <c r="O201" s="169"/>
      <c r="P201" s="169"/>
      <c r="Q201" s="169"/>
      <c r="R201" s="169"/>
      <c r="S201" s="169"/>
      <c r="T201" s="169"/>
      <c r="U201" s="169"/>
      <c r="V201" s="169"/>
      <c r="W201" s="169"/>
      <c r="X201" s="169"/>
      <c r="Y201" s="169"/>
    </row>
    <row r="202" spans="1:26" x14ac:dyDescent="0.2">
      <c r="A202" s="146" t="s">
        <v>46</v>
      </c>
      <c r="B202" s="247"/>
      <c r="C202" s="154" t="str">
        <f>IFERROR(Density!C202*Equations!D17,"")</f>
        <v/>
      </c>
      <c r="D202" s="154" t="str">
        <f>IFERROR(Density!D202*Equations!E17,"")</f>
        <v/>
      </c>
      <c r="E202" s="154" t="str">
        <f>IFERROR(Density!E202*Equations!F17,"")</f>
        <v/>
      </c>
      <c r="F202" s="216" t="str">
        <f>IFERROR(Density!F202*Equations!G17,"")</f>
        <v/>
      </c>
      <c r="G202" s="154" t="str">
        <f>IFERROR(Density!G202*Equations!H17,"")</f>
        <v/>
      </c>
      <c r="H202" s="154" t="str">
        <f>IFERROR(Density!H202*Equations!I17,"")</f>
        <v/>
      </c>
      <c r="I202" s="154" t="str">
        <f>IFERROR(Density!I202*Equations!J17,"")</f>
        <v/>
      </c>
      <c r="J202" s="154" t="str">
        <f>IFERROR(Density!J202*Equations!K17,"")</f>
        <v/>
      </c>
      <c r="K202" s="155" t="str">
        <f>IFERROR(Density!K202*Equations!L17,"")</f>
        <v/>
      </c>
      <c r="L202" s="189" t="e">
        <f>SUM(B202:K202)/('Site Description'!$H$34)</f>
        <v>#VALUE!</v>
      </c>
      <c r="O202" s="174"/>
      <c r="P202" s="174"/>
      <c r="Q202" s="174"/>
      <c r="R202" s="174"/>
      <c r="S202" s="174"/>
      <c r="T202" s="174"/>
      <c r="U202" s="174"/>
      <c r="V202" s="174"/>
      <c r="W202" s="174"/>
      <c r="X202" s="174"/>
      <c r="Y202" s="174"/>
    </row>
    <row r="203" spans="1:26" x14ac:dyDescent="0.2">
      <c r="A203" s="146" t="s">
        <v>47</v>
      </c>
      <c r="B203" s="247"/>
      <c r="C203" s="154" t="str">
        <f>IFERROR(Density!C203*Equations!D18,"")</f>
        <v/>
      </c>
      <c r="D203" s="154" t="str">
        <f>IFERROR(Density!D203*Equations!E18,"")</f>
        <v/>
      </c>
      <c r="E203" s="154" t="str">
        <f>IFERROR(Density!E203*Equations!F18,"")</f>
        <v/>
      </c>
      <c r="F203" s="214" t="str">
        <f>IFERROR(Density!F203*Equations!G18,"")</f>
        <v/>
      </c>
      <c r="G203" s="154" t="str">
        <f>IFERROR(Density!G203*Equations!H18,"")</f>
        <v/>
      </c>
      <c r="H203" s="154" t="str">
        <f>IFERROR(Density!H203*Equations!I18,"")</f>
        <v/>
      </c>
      <c r="I203" s="154" t="str">
        <f>IFERROR(Density!I203*Equations!J18,"")</f>
        <v/>
      </c>
      <c r="J203" s="100" t="str">
        <f>IFERROR(Density!J203*Equations!K18,"")</f>
        <v/>
      </c>
      <c r="K203" s="114" t="str">
        <f>IFERROR(Density!K203*Equations!L18,"")</f>
        <v/>
      </c>
      <c r="L203" s="189" t="e">
        <f>SUM(B203:K203)/('Site Description'!$H$34)</f>
        <v>#VALUE!</v>
      </c>
      <c r="N203" s="209"/>
      <c r="O203" s="174"/>
      <c r="P203" s="174"/>
      <c r="Q203" s="174"/>
      <c r="R203" s="174"/>
      <c r="S203" s="174"/>
      <c r="T203" s="174"/>
      <c r="U203" s="174"/>
      <c r="V203" s="174"/>
      <c r="W203" s="174"/>
      <c r="X203" s="174"/>
      <c r="Y203" s="174"/>
    </row>
    <row r="204" spans="1:26" x14ac:dyDescent="0.2">
      <c r="A204" s="146" t="s">
        <v>48</v>
      </c>
      <c r="B204" s="247"/>
      <c r="C204" s="154" t="str">
        <f>IFERROR(Density!C204*Equations!D19,"")</f>
        <v/>
      </c>
      <c r="D204" s="154" t="str">
        <f>IFERROR(Density!D204*Equations!E19,"")</f>
        <v/>
      </c>
      <c r="E204" s="154" t="str">
        <f>IFERROR(Density!E204*Equations!F19,"")</f>
        <v/>
      </c>
      <c r="F204" s="214" t="str">
        <f>IFERROR(Density!F204*Equations!G19,"")</f>
        <v/>
      </c>
      <c r="G204" s="154" t="str">
        <f>IFERROR(Density!G204*Equations!H19,"")</f>
        <v/>
      </c>
      <c r="H204" s="154" t="str">
        <f>IFERROR(Density!H204*Equations!I19,"")</f>
        <v/>
      </c>
      <c r="I204" s="154" t="str">
        <f>IFERROR(Density!I204*Equations!J19,"")</f>
        <v/>
      </c>
      <c r="J204" s="100" t="str">
        <f>IFERROR(Density!J204*Equations!K19,"")</f>
        <v/>
      </c>
      <c r="K204" s="114" t="str">
        <f>IFERROR(Density!K204*Equations!L19,"")</f>
        <v/>
      </c>
      <c r="L204" s="189" t="e">
        <f>SUM(B204:K204)/('Site Description'!$H$34)</f>
        <v>#VALUE!</v>
      </c>
    </row>
    <row r="205" spans="1:26" x14ac:dyDescent="0.2">
      <c r="A205" s="146" t="s">
        <v>32</v>
      </c>
      <c r="B205" s="247"/>
      <c r="C205" s="154" t="str">
        <f>IFERROR(Density!C205*Equations!D20,"")</f>
        <v/>
      </c>
      <c r="D205" s="154" t="str">
        <f>IFERROR(Density!D205*Equations!E20,"")</f>
        <v/>
      </c>
      <c r="E205" s="154" t="str">
        <f>IFERROR(Density!E205*Equations!F20,"")</f>
        <v/>
      </c>
      <c r="F205" s="216" t="str">
        <f>IFERROR(Density!F205*Equations!G20,"")</f>
        <v/>
      </c>
      <c r="G205" s="154" t="str">
        <f>IFERROR(Density!G205*Equations!H20,"")</f>
        <v/>
      </c>
      <c r="H205" s="154" t="str">
        <f>IFERROR(Density!H205*Equations!I20,"")</f>
        <v/>
      </c>
      <c r="I205" s="154" t="str">
        <f>IFERROR(Density!I205*Equations!J20,"")</f>
        <v/>
      </c>
      <c r="J205" s="154" t="str">
        <f>IFERROR(Density!J205*Equations!K20,"")</f>
        <v/>
      </c>
      <c r="K205" s="155" t="str">
        <f>IFERROR(Density!K205*Equations!L20,"")</f>
        <v/>
      </c>
      <c r="L205" s="189" t="e">
        <f>SUM(B205:K205)/('Site Description'!$H$34)</f>
        <v>#VALUE!</v>
      </c>
      <c r="N205" s="208"/>
    </row>
    <row r="206" spans="1:26" x14ac:dyDescent="0.2">
      <c r="A206" s="146" t="s">
        <v>49</v>
      </c>
      <c r="B206" s="247"/>
      <c r="C206" s="154" t="str">
        <f>IFERROR(Density!C206*Equations!D21,"")</f>
        <v/>
      </c>
      <c r="D206" s="154" t="str">
        <f>IFERROR(Density!D206*Equations!E21,"")</f>
        <v/>
      </c>
      <c r="E206" s="154" t="str">
        <f>IFERROR(Density!E206*Equations!F21,"")</f>
        <v/>
      </c>
      <c r="F206" s="216" t="str">
        <f>IFERROR(Density!F206*Equations!G21,"")</f>
        <v/>
      </c>
      <c r="G206" s="154" t="str">
        <f>IFERROR(Density!G206*Equations!H21,"")</f>
        <v/>
      </c>
      <c r="H206" s="154" t="str">
        <f>IFERROR(Density!H206*Equations!I21,"")</f>
        <v/>
      </c>
      <c r="I206" s="154" t="str">
        <f>IFERROR(Density!I206*Equations!J21,"")</f>
        <v/>
      </c>
      <c r="J206" s="154" t="str">
        <f>IFERROR(Density!J206*Equations!K21,"")</f>
        <v/>
      </c>
      <c r="K206" s="155" t="str">
        <f>IFERROR(Density!K206*Equations!L21,"")</f>
        <v/>
      </c>
      <c r="L206" s="189" t="e">
        <f>SUM(B206:K206)/('Site Description'!$H$34)</f>
        <v>#VALUE!</v>
      </c>
      <c r="N206" s="209"/>
    </row>
    <row r="207" spans="1:26" x14ac:dyDescent="0.2">
      <c r="A207" s="146" t="s">
        <v>76</v>
      </c>
      <c r="B207" s="247"/>
      <c r="C207" s="154" t="str">
        <f>IFERROR(Density!C207*Equations!D22,"")</f>
        <v/>
      </c>
      <c r="D207" s="154" t="str">
        <f>IFERROR(Density!D207*Equations!E22,"")</f>
        <v/>
      </c>
      <c r="E207" s="154" t="str">
        <f>IFERROR(Density!E207*Equations!F22,"")</f>
        <v/>
      </c>
      <c r="F207" s="214" t="str">
        <f>IFERROR(Density!F207*Equations!G22,"")</f>
        <v/>
      </c>
      <c r="G207" s="154" t="str">
        <f>IFERROR(Density!G207*Equations!H22,"")</f>
        <v/>
      </c>
      <c r="H207" s="154" t="str">
        <f>IFERROR(Density!H207*Equations!I22,"")</f>
        <v/>
      </c>
      <c r="I207" s="154" t="str">
        <f>IFERROR(Density!I207*Equations!J22,"")</f>
        <v/>
      </c>
      <c r="J207" s="100" t="str">
        <f>IFERROR(Density!J207*Equations!K22,"")</f>
        <v/>
      </c>
      <c r="K207" s="114" t="str">
        <f>IFERROR(Density!K207*Equations!L22,"")</f>
        <v/>
      </c>
      <c r="L207" s="189" t="e">
        <f>SUM(B207:K207)/('Site Description'!$H$34)</f>
        <v>#VALUE!</v>
      </c>
      <c r="N207" s="209"/>
    </row>
    <row r="208" spans="1:26" x14ac:dyDescent="0.2">
      <c r="A208" s="146" t="s">
        <v>33</v>
      </c>
      <c r="B208" s="247"/>
      <c r="C208" s="154" t="str">
        <f>IFERROR(Density!C208*Equations!D23,"")</f>
        <v/>
      </c>
      <c r="D208" s="154" t="str">
        <f>IFERROR(Density!D208*Equations!E23,"")</f>
        <v/>
      </c>
      <c r="E208" s="154" t="str">
        <f>IFERROR(Density!E208*Equations!F23,"")</f>
        <v/>
      </c>
      <c r="F208" s="214" t="str">
        <f>IFERROR(Density!F208*Equations!G23,"")</f>
        <v/>
      </c>
      <c r="G208" s="154" t="str">
        <f>IFERROR(Density!G208*Equations!H23,"")</f>
        <v/>
      </c>
      <c r="H208" s="154" t="str">
        <f>IFERROR(Density!H208*Equations!I23,"")</f>
        <v/>
      </c>
      <c r="I208" s="154" t="str">
        <f>IFERROR(Density!I208*Equations!J23,"")</f>
        <v/>
      </c>
      <c r="J208" s="100" t="str">
        <f>IFERROR(Density!J208*Equations!K23,"")</f>
        <v/>
      </c>
      <c r="K208" s="114" t="str">
        <f>IFERROR(Density!K208*Equations!L23,"")</f>
        <v/>
      </c>
      <c r="L208" s="189" t="e">
        <f>SUM(B208:K208)/('Site Description'!$H$34)</f>
        <v>#VALUE!</v>
      </c>
    </row>
    <row r="209" spans="1:26" x14ac:dyDescent="0.2">
      <c r="A209" s="146" t="s">
        <v>111</v>
      </c>
      <c r="B209" s="247"/>
      <c r="C209" s="154" t="str">
        <f>IFERROR(Density!C209*Equations!D24,"")</f>
        <v/>
      </c>
      <c r="D209" s="154" t="str">
        <f>IFERROR(Density!D209*Equations!E24,"")</f>
        <v/>
      </c>
      <c r="E209" s="154" t="str">
        <f>IFERROR(Density!E209*Equations!F24,"")</f>
        <v/>
      </c>
      <c r="F209" s="216" t="str">
        <f>IFERROR(Density!F209*Equations!G24,"")</f>
        <v/>
      </c>
      <c r="G209" s="154" t="str">
        <f>IFERROR(Density!G209*Equations!H24,"")</f>
        <v/>
      </c>
      <c r="H209" s="154" t="str">
        <f>IFERROR(Density!H209*Equations!I24,"")</f>
        <v/>
      </c>
      <c r="I209" s="154" t="str">
        <f>IFERROR(Density!I209*Equations!J24,"")</f>
        <v/>
      </c>
      <c r="J209" s="154" t="str">
        <f>IFERROR(Density!J209*Equations!K24,"")</f>
        <v/>
      </c>
      <c r="K209" s="155" t="str">
        <f>IFERROR(Density!K209*Equations!L24,"")</f>
        <v/>
      </c>
      <c r="L209" s="189" t="e">
        <f>SUM(B209:K209)/('Site Description'!$H$34)</f>
        <v>#VALUE!</v>
      </c>
    </row>
    <row r="210" spans="1:26" x14ac:dyDescent="0.2">
      <c r="A210" s="146" t="s">
        <v>50</v>
      </c>
      <c r="B210" s="247"/>
      <c r="C210" s="154" t="str">
        <f>IFERROR(Density!C210*Equations!D25,"")</f>
        <v/>
      </c>
      <c r="D210" s="154" t="str">
        <f>IFERROR(Density!D210*Equations!E25,"")</f>
        <v/>
      </c>
      <c r="E210" s="100" t="str">
        <f>IFERROR(Density!E210*Equations!F25,"")</f>
        <v/>
      </c>
      <c r="F210" s="214" t="str">
        <f>IFERROR(Density!F210*Equations!G25,"")</f>
        <v/>
      </c>
      <c r="G210" s="154" t="str">
        <f>IFERROR(Density!G210*Equations!H25,"")</f>
        <v/>
      </c>
      <c r="H210" s="154" t="str">
        <f>IFERROR(Density!H210*Equations!I25,"")</f>
        <v/>
      </c>
      <c r="I210" s="100" t="str">
        <f>IFERROR(Density!I210*Equations!J25,"")</f>
        <v/>
      </c>
      <c r="J210" s="100" t="str">
        <f>IFERROR(Density!J210*Equations!K25,"")</f>
        <v/>
      </c>
      <c r="K210" s="114" t="str">
        <f>IFERROR(Density!K210*Equations!L25,"")</f>
        <v/>
      </c>
      <c r="L210" s="189" t="e">
        <f>SUM(B210:K210)/('Site Description'!$H$34)</f>
        <v>#VALUE!</v>
      </c>
    </row>
    <row r="211" spans="1:26" x14ac:dyDescent="0.2">
      <c r="A211" s="146" t="s">
        <v>31</v>
      </c>
      <c r="B211" s="247"/>
      <c r="C211" s="154" t="str">
        <f>IFERROR(Density!C211*Equations!D26,"")</f>
        <v/>
      </c>
      <c r="D211" s="154" t="str">
        <f>IFERROR(Density!D211*Equations!E26,"")</f>
        <v/>
      </c>
      <c r="E211" s="154" t="str">
        <f>IFERROR(Density!E211*Equations!F26,"")</f>
        <v/>
      </c>
      <c r="F211" s="216" t="str">
        <f>IFERROR(Density!F211*Equations!G26,"")</f>
        <v/>
      </c>
      <c r="G211" s="154" t="str">
        <f>IFERROR(Density!G211*Equations!H26,"")</f>
        <v/>
      </c>
      <c r="H211" s="154" t="str">
        <f>IFERROR(Density!H211*Equations!I26,"")</f>
        <v/>
      </c>
      <c r="I211" s="154" t="str">
        <f>IFERROR(Density!I211*Equations!J26,"")</f>
        <v/>
      </c>
      <c r="J211" s="154" t="str">
        <f>IFERROR(Density!J211*Equations!K26,"")</f>
        <v/>
      </c>
      <c r="K211" s="155" t="str">
        <f>IFERROR(Density!K211*Equations!L26,"")</f>
        <v/>
      </c>
      <c r="L211" s="189" t="e">
        <f>SUM(B211:K211)/('Site Description'!$H$34)</f>
        <v>#VALUE!</v>
      </c>
    </row>
    <row r="212" spans="1:26" x14ac:dyDescent="0.2">
      <c r="A212" s="146" t="s">
        <v>106</v>
      </c>
      <c r="B212" s="247"/>
      <c r="C212" s="154" t="str">
        <f>IFERROR(Density!C212*Equations!D27,"")</f>
        <v/>
      </c>
      <c r="D212" s="154" t="str">
        <f>IFERROR(Density!D212*Equations!E27,"")</f>
        <v/>
      </c>
      <c r="E212" s="154" t="str">
        <f>IFERROR(Density!E212*Equations!F27,"")</f>
        <v/>
      </c>
      <c r="F212" s="214" t="str">
        <f>IFERROR(Density!F212*Equations!G27,"")</f>
        <v/>
      </c>
      <c r="G212" s="154" t="str">
        <f>IFERROR(Density!G212*Equations!H27,"")</f>
        <v/>
      </c>
      <c r="H212" s="154" t="str">
        <f>IFERROR(Density!H212*Equations!I27,"")</f>
        <v/>
      </c>
      <c r="I212" s="154" t="str">
        <f>IFERROR(Density!I212*Equations!J27,"")</f>
        <v/>
      </c>
      <c r="J212" s="100" t="str">
        <f>IFERROR(Density!J212*Equations!K27,"")</f>
        <v/>
      </c>
      <c r="K212" s="114" t="str">
        <f>IFERROR(Density!K212*Equations!L27,"")</f>
        <v/>
      </c>
      <c r="L212" s="189" t="e">
        <f>SUM(B212:K212)/('Site Description'!$H$34)</f>
        <v>#VALUE!</v>
      </c>
    </row>
    <row r="213" spans="1:26" x14ac:dyDescent="0.2">
      <c r="A213" s="146" t="s">
        <v>51</v>
      </c>
      <c r="B213" s="247"/>
      <c r="C213" s="154" t="str">
        <f>IFERROR(Density!C213*Equations!D28,"")</f>
        <v/>
      </c>
      <c r="D213" s="154" t="str">
        <f>IFERROR(Density!D213*Equations!E28,"")</f>
        <v/>
      </c>
      <c r="E213" s="154" t="str">
        <f>IFERROR(Density!E213*Equations!F28,"")</f>
        <v/>
      </c>
      <c r="F213" s="216" t="str">
        <f>IFERROR(Density!F213*Equations!G28,"")</f>
        <v/>
      </c>
      <c r="G213" s="154" t="str">
        <f>IFERROR(Density!G213*Equations!H28,"")</f>
        <v/>
      </c>
      <c r="H213" s="154" t="str">
        <f>IFERROR(Density!H213*Equations!I28,"")</f>
        <v/>
      </c>
      <c r="I213" s="154" t="str">
        <f>IFERROR(Density!I213*Equations!J28,"")</f>
        <v/>
      </c>
      <c r="J213" s="154" t="str">
        <f>IFERROR(Density!J213*Equations!K28,"")</f>
        <v/>
      </c>
      <c r="K213" s="155" t="str">
        <f>IFERROR(Density!K213*Equations!L28,"")</f>
        <v/>
      </c>
      <c r="L213" s="189" t="e">
        <f>SUM(B213:K213)/('Site Description'!$H$34)</f>
        <v>#VALUE!</v>
      </c>
    </row>
    <row r="214" spans="1:26" x14ac:dyDescent="0.2">
      <c r="A214" s="146" t="s">
        <v>52</v>
      </c>
      <c r="B214" s="247"/>
      <c r="C214" s="154" t="str">
        <f>IFERROR(Density!C214*Equations!D29,"")</f>
        <v/>
      </c>
      <c r="D214" s="154" t="str">
        <f>IFERROR(Density!D214*Equations!E29,"")</f>
        <v/>
      </c>
      <c r="E214" s="154" t="str">
        <f>IFERROR(Density!E214*Equations!F29,"")</f>
        <v/>
      </c>
      <c r="F214" s="214" t="str">
        <f>IFERROR(Density!F214*Equations!G29,"")</f>
        <v/>
      </c>
      <c r="G214" s="154" t="str">
        <f>IFERROR(Density!G214*Equations!H29,"")</f>
        <v/>
      </c>
      <c r="H214" s="154" t="str">
        <f>IFERROR(Density!H214*Equations!I29,"")</f>
        <v/>
      </c>
      <c r="I214" s="154" t="str">
        <f>IFERROR(Density!I214*Equations!J29,"")</f>
        <v/>
      </c>
      <c r="J214" s="100" t="str">
        <f>IFERROR(Density!J214*Equations!K29,"")</f>
        <v/>
      </c>
      <c r="K214" s="114" t="str">
        <f>IFERROR(Density!K214*Equations!L29,"")</f>
        <v/>
      </c>
      <c r="L214" s="189" t="e">
        <f>SUM(B214:K214)/('Site Description'!$H$34)</f>
        <v>#VALUE!</v>
      </c>
    </row>
    <row r="215" spans="1:26" ht="16" thickBot="1" x14ac:dyDescent="0.25">
      <c r="A215" s="146" t="s">
        <v>53</v>
      </c>
      <c r="B215" s="257"/>
      <c r="C215" s="160" t="str">
        <f>IFERROR(Density!C215*Equations!D30,"")</f>
        <v/>
      </c>
      <c r="D215" s="160" t="str">
        <f>IFERROR(Density!D215*Equations!E30,"")</f>
        <v/>
      </c>
      <c r="E215" s="115" t="str">
        <f>IFERROR(Density!E215*Equations!F30,"")</f>
        <v/>
      </c>
      <c r="F215" s="215" t="str">
        <f>IFERROR(Density!F215*Equations!G30,"")</f>
        <v/>
      </c>
      <c r="G215" s="160" t="str">
        <f>IFERROR(Density!G215*Equations!H30,"")</f>
        <v/>
      </c>
      <c r="H215" s="160" t="str">
        <f>IFERROR(Density!H215*Equations!I30,"")</f>
        <v/>
      </c>
      <c r="I215" s="115" t="str">
        <f>IFERROR(Density!I215*Equations!J30,"")</f>
        <v/>
      </c>
      <c r="J215" s="115" t="str">
        <f>IFERROR(Density!J215*Equations!K30,"")</f>
        <v/>
      </c>
      <c r="K215" s="116" t="str">
        <f>IFERROR(Density!K215*Equations!L30,"")</f>
        <v/>
      </c>
      <c r="L215" s="189" t="e">
        <f>SUM(B215:K215)/('Site Description'!$H$34)</f>
        <v>#VALUE!</v>
      </c>
    </row>
    <row r="216" spans="1:26" ht="18" thickBot="1" x14ac:dyDescent="0.25">
      <c r="A216" s="211" t="s">
        <v>128</v>
      </c>
      <c r="B216" s="200" t="str">
        <f>IFERROR(SUM(B190:B215)/('Site Description'!$H$34),"")</f>
        <v/>
      </c>
      <c r="C216" s="201" t="str">
        <f>IFERROR(SUM(C190:C215)/('Site Description'!$H$34),"")</f>
        <v/>
      </c>
      <c r="D216" s="200" t="str">
        <f>IFERROR(SUM(D190:D215)/('Site Description'!$H$34),"")</f>
        <v/>
      </c>
      <c r="E216" s="200" t="str">
        <f>IFERROR(SUM(E190:E215)/('Site Description'!$H$34),"")</f>
        <v/>
      </c>
      <c r="F216" s="202" t="str">
        <f>IFERROR(SUM(F190:F215)/('Site Description'!$H$34),"")</f>
        <v/>
      </c>
      <c r="G216" s="200" t="str">
        <f>IFERROR(SUM(G190:G215)/('Site Description'!$H$34),"")</f>
        <v/>
      </c>
      <c r="H216" s="200" t="str">
        <f>IFERROR(SUM(H190:H215)/('Site Description'!$H$34),"")</f>
        <v/>
      </c>
      <c r="I216" s="200" t="str">
        <f>IFERROR(SUM(I190:I215)/('Site Description'!$H$34),"")</f>
        <v/>
      </c>
      <c r="J216" s="200" t="str">
        <f>IFERROR(SUM(J190:J215)/('Site Description'!$H$34),"")</f>
        <v/>
      </c>
      <c r="K216" s="203" t="str">
        <f>IFERROR(SUM(K190:K215)/('Site Description'!$H$34),"")</f>
        <v/>
      </c>
      <c r="L216" s="204" t="str">
        <f>IF(SUM(B216:K216)&gt;0,SUM(B216:K216),"")</f>
        <v/>
      </c>
    </row>
    <row r="217" spans="1:26" ht="16" thickBot="1" x14ac:dyDescent="0.25"/>
    <row r="218" spans="1:26" ht="16" thickBot="1" x14ac:dyDescent="0.25">
      <c r="A218" s="461" t="s">
        <v>62</v>
      </c>
      <c r="B218" s="462"/>
      <c r="C218" s="462"/>
      <c r="D218" s="462"/>
      <c r="E218" s="462"/>
      <c r="F218" s="462"/>
      <c r="G218" s="462"/>
      <c r="H218" s="462"/>
      <c r="I218" s="462"/>
      <c r="J218" s="462"/>
      <c r="K218" s="463"/>
      <c r="L218" s="168"/>
    </row>
    <row r="219" spans="1:26" x14ac:dyDescent="0.2">
      <c r="A219" s="171"/>
      <c r="B219" s="176" t="s">
        <v>36</v>
      </c>
      <c r="C219" s="464" t="s">
        <v>23</v>
      </c>
      <c r="D219" s="465"/>
      <c r="E219" s="465"/>
      <c r="F219" s="466"/>
      <c r="G219" s="467" t="s">
        <v>24</v>
      </c>
      <c r="H219" s="468"/>
      <c r="I219" s="468"/>
      <c r="J219" s="468"/>
      <c r="K219" s="469"/>
      <c r="L219" s="173" t="s">
        <v>66</v>
      </c>
    </row>
    <row r="220" spans="1:26" ht="17" x14ac:dyDescent="0.2">
      <c r="A220" s="177" t="s">
        <v>54</v>
      </c>
      <c r="B220" s="300" t="s">
        <v>37</v>
      </c>
      <c r="C220" s="172" t="s">
        <v>38</v>
      </c>
      <c r="D220" s="172" t="s">
        <v>39</v>
      </c>
      <c r="E220" s="172" t="s">
        <v>40</v>
      </c>
      <c r="F220" s="172" t="s">
        <v>41</v>
      </c>
      <c r="G220" s="182" t="s">
        <v>38</v>
      </c>
      <c r="H220" s="182" t="s">
        <v>39</v>
      </c>
      <c r="I220" s="182" t="s">
        <v>40</v>
      </c>
      <c r="J220" s="182" t="s">
        <v>41</v>
      </c>
      <c r="K220" s="183" t="s">
        <v>65</v>
      </c>
      <c r="L220" s="179" t="s">
        <v>129</v>
      </c>
    </row>
    <row r="221" spans="1:26" x14ac:dyDescent="0.2">
      <c r="A221" s="184" t="s">
        <v>42</v>
      </c>
      <c r="B221" s="243"/>
      <c r="C221" s="244" t="str">
        <f>IFERROR(Density!C221*Equations!D5,"")</f>
        <v/>
      </c>
      <c r="D221" s="244" t="str">
        <f>IFERROR(Density!D221*Equations!E5,"")</f>
        <v/>
      </c>
      <c r="E221" s="244" t="str">
        <f>IFERROR(Density!E221*Equations!F5,"")</f>
        <v/>
      </c>
      <c r="F221" s="245" t="str">
        <f>IFERROR(Density!F221*Equations!G5,"")</f>
        <v/>
      </c>
      <c r="G221" s="244" t="str">
        <f>IFERROR(Density!G221*Equations!H5,"")</f>
        <v/>
      </c>
      <c r="H221" s="244" t="str">
        <f>IFERROR(Density!H221*Equations!I5,"")</f>
        <v/>
      </c>
      <c r="I221" s="244" t="str">
        <f>IFERROR(Density!I221*Equations!J5,"")</f>
        <v/>
      </c>
      <c r="J221" s="244" t="str">
        <f>IFERROR(Density!J221*Equations!K5,"")</f>
        <v/>
      </c>
      <c r="K221" s="246" t="str">
        <f>IFERROR(Density!K221*Equations!L5,"")</f>
        <v/>
      </c>
      <c r="L221" s="189" t="e">
        <f>SUM(B221:K221)/('Site Description'!$I$34)</f>
        <v>#VALUE!</v>
      </c>
    </row>
    <row r="222" spans="1:26" x14ac:dyDescent="0.2">
      <c r="A222" s="184" t="s">
        <v>105</v>
      </c>
      <c r="B222" s="247"/>
      <c r="C222" s="244" t="str">
        <f>IFERROR(Density!C222*Equations!D6,"")</f>
        <v/>
      </c>
      <c r="D222" s="244" t="str">
        <f>IFERROR(Density!D222*Equations!E6,"")</f>
        <v/>
      </c>
      <c r="E222" s="244" t="str">
        <f>IFERROR(Density!E222*Equations!F6,"")</f>
        <v/>
      </c>
      <c r="F222" s="248" t="str">
        <f>IFERROR(Density!F222*Equations!G6,"")</f>
        <v/>
      </c>
      <c r="G222" s="244" t="str">
        <f>IFERROR(Density!G222*Equations!H6,"")</f>
        <v/>
      </c>
      <c r="H222" s="244" t="str">
        <f>IFERROR(Density!H222*Equations!I6,"")</f>
        <v/>
      </c>
      <c r="I222" s="244" t="str">
        <f>IFERROR(Density!I222*Equations!J6,"")</f>
        <v/>
      </c>
      <c r="J222" s="249" t="str">
        <f>IFERROR(Density!J222*Equations!K6,"")</f>
        <v/>
      </c>
      <c r="K222" s="250" t="str">
        <f>IFERROR(Density!K222*Equations!L6,"")</f>
        <v/>
      </c>
      <c r="L222" s="189" t="e">
        <f>SUM(B222:K222)/('Site Description'!$I$34)</f>
        <v>#VALUE!</v>
      </c>
    </row>
    <row r="223" spans="1:26" x14ac:dyDescent="0.2">
      <c r="A223" s="184" t="s">
        <v>43</v>
      </c>
      <c r="B223" s="247"/>
      <c r="C223" s="244" t="str">
        <f>IFERROR(Density!C223*Equations!D7,"")</f>
        <v/>
      </c>
      <c r="D223" s="244" t="str">
        <f>IFERROR(Density!D223*Equations!E7,"")</f>
        <v/>
      </c>
      <c r="E223" s="244" t="str">
        <f>IFERROR(Density!E223*Equations!F7,"")</f>
        <v/>
      </c>
      <c r="F223" s="245" t="str">
        <f>IFERROR(Density!F223*Equations!G7,"")</f>
        <v/>
      </c>
      <c r="G223" s="244" t="str">
        <f>IFERROR(Density!G223*Equations!H7,"")</f>
        <v/>
      </c>
      <c r="H223" s="244" t="str">
        <f>IFERROR(Density!H223*Equations!I7,"")</f>
        <v/>
      </c>
      <c r="I223" s="244" t="str">
        <f>IFERROR(Density!I223*Equations!J7,"")</f>
        <v/>
      </c>
      <c r="J223" s="244" t="str">
        <f>IFERROR(Density!J223*Equations!K7,"")</f>
        <v/>
      </c>
      <c r="K223" s="246" t="str">
        <f>IFERROR(Density!K223*Equations!L7,"")</f>
        <v/>
      </c>
      <c r="L223" s="189" t="e">
        <f>SUM(B223:K223)/('Site Description'!$I$34)</f>
        <v>#VALUE!</v>
      </c>
      <c r="M223" s="174"/>
      <c r="Z223" s="174"/>
    </row>
    <row r="224" spans="1:26" x14ac:dyDescent="0.2">
      <c r="A224" s="194" t="s">
        <v>104</v>
      </c>
      <c r="B224" s="247"/>
      <c r="C224" s="244" t="str">
        <f>IFERROR(Density!C224*Equations!D8,"")</f>
        <v/>
      </c>
      <c r="D224" s="244" t="str">
        <f>IFERROR(Density!D224*Equations!E8,"")</f>
        <v/>
      </c>
      <c r="E224" s="244" t="str">
        <f>IFERROR(Density!E224*Equations!F8,"")</f>
        <v/>
      </c>
      <c r="F224" s="244" t="str">
        <f>IFERROR(Density!F224*Equations!G8,"")</f>
        <v/>
      </c>
      <c r="G224" s="251" t="str">
        <f>IFERROR(Density!G224*Equations!H8,"")</f>
        <v/>
      </c>
      <c r="H224" s="244" t="str">
        <f>IFERROR(Density!H224*Equations!I8,"")</f>
        <v/>
      </c>
      <c r="I224" s="244" t="str">
        <f>IFERROR(Density!I224*Equations!J8,"")</f>
        <v/>
      </c>
      <c r="J224" s="244" t="str">
        <f>IFERROR(Density!J224*Equations!K8,"")</f>
        <v/>
      </c>
      <c r="K224" s="246" t="str">
        <f>IFERROR(Density!K224*Equations!L8,"")</f>
        <v/>
      </c>
      <c r="L224" s="189" t="e">
        <f>SUM(B224:K224)/('Site Description'!$I$34)</f>
        <v>#VALUE!</v>
      </c>
    </row>
    <row r="225" spans="1:26" x14ac:dyDescent="0.2">
      <c r="A225" s="195"/>
      <c r="B225" s="252"/>
      <c r="C225" s="253"/>
      <c r="D225" s="253"/>
      <c r="E225" s="253"/>
      <c r="F225" s="254"/>
      <c r="G225" s="253"/>
      <c r="H225" s="253"/>
      <c r="I225" s="253"/>
      <c r="J225" s="253"/>
      <c r="K225" s="255"/>
      <c r="L225" s="189"/>
      <c r="M225" s="169"/>
      <c r="Z225" s="169"/>
    </row>
    <row r="226" spans="1:26" x14ac:dyDescent="0.2">
      <c r="A226" s="195" t="s">
        <v>100</v>
      </c>
      <c r="B226" s="247"/>
      <c r="C226" s="244" t="str">
        <f>IFERROR(Density!C226*Equations!D10,"")</f>
        <v/>
      </c>
      <c r="D226" s="244" t="str">
        <f>IFERROR(Density!D226*Equations!E10,"")</f>
        <v/>
      </c>
      <c r="E226" s="244" t="str">
        <f>IFERROR(Density!E226*Equations!F10,"")</f>
        <v/>
      </c>
      <c r="F226" s="248" t="str">
        <f>IFERROR(Density!F226*Equations!G10,"")</f>
        <v/>
      </c>
      <c r="G226" s="154" t="str">
        <f>IFERROR(Density!G226*Equations!H10,"")</f>
        <v/>
      </c>
      <c r="H226" s="154" t="str">
        <f>IFERROR(Density!H226*Equations!I10,"")</f>
        <v/>
      </c>
      <c r="I226" s="154" t="str">
        <f>IFERROR(Density!I226*Equations!J10,"")</f>
        <v/>
      </c>
      <c r="J226" s="100" t="str">
        <f>IFERROR(Density!J226*Equations!K10,"")</f>
        <v/>
      </c>
      <c r="K226" s="114" t="str">
        <f>IFERROR(Density!K226*Equations!L10,"")</f>
        <v/>
      </c>
      <c r="L226" s="189" t="e">
        <f>SUM(B226:K226)/('Site Description'!$I$34)</f>
        <v>#VALUE!</v>
      </c>
      <c r="M226" s="174"/>
      <c r="Z226" s="174"/>
    </row>
    <row r="227" spans="1:26" x14ac:dyDescent="0.2">
      <c r="A227" s="146" t="s">
        <v>44</v>
      </c>
      <c r="B227" s="247"/>
      <c r="C227" s="244" t="str">
        <f>IFERROR(Density!C227*Equations!D11,"")</f>
        <v/>
      </c>
      <c r="D227" s="244" t="str">
        <f>IFERROR(Density!D227*Equations!E11,"")</f>
        <v/>
      </c>
      <c r="E227" s="244" t="str">
        <f>IFERROR(Density!E227*Equations!F11,"")</f>
        <v/>
      </c>
      <c r="F227" s="248" t="str">
        <f>IFERROR(Density!F227*Equations!G11,"")</f>
        <v/>
      </c>
      <c r="G227" s="154" t="str">
        <f>IFERROR(Density!G227*Equations!H11,"")</f>
        <v/>
      </c>
      <c r="H227" s="154" t="str">
        <f>IFERROR(Density!H227*Equations!I11,"")</f>
        <v/>
      </c>
      <c r="I227" s="154" t="str">
        <f>IFERROR(Density!I227*Equations!J11,"")</f>
        <v/>
      </c>
      <c r="J227" s="100" t="str">
        <f>IFERROR(Density!J227*Equations!K11,"")</f>
        <v/>
      </c>
      <c r="K227" s="114" t="str">
        <f>IFERROR(Density!K227*Equations!L11,"")</f>
        <v/>
      </c>
      <c r="L227" s="189" t="e">
        <f>SUM(B227:K227)/('Site Description'!$I$34)</f>
        <v>#VALUE!</v>
      </c>
      <c r="M227" s="174"/>
      <c r="O227" s="174"/>
      <c r="P227" s="174"/>
      <c r="Q227" s="174"/>
      <c r="R227" s="174"/>
      <c r="S227" s="174"/>
      <c r="T227" s="174"/>
      <c r="U227" s="174"/>
      <c r="V227" s="174"/>
      <c r="W227" s="174"/>
      <c r="X227" s="174"/>
      <c r="Y227" s="174"/>
      <c r="Z227" s="174"/>
    </row>
    <row r="228" spans="1:26" x14ac:dyDescent="0.2">
      <c r="A228" s="146" t="s">
        <v>28</v>
      </c>
      <c r="B228" s="247"/>
      <c r="C228" s="244" t="str">
        <f>IFERROR(Density!C228*Equations!D12,"")</f>
        <v/>
      </c>
      <c r="D228" s="244" t="str">
        <f>IFERROR(Density!D228*Equations!E12,"")</f>
        <v/>
      </c>
      <c r="E228" s="244" t="str">
        <f>IFERROR(Density!E228*Equations!F12,"")</f>
        <v/>
      </c>
      <c r="F228" s="248" t="str">
        <f>IFERROR(Density!F228*Equations!G12,"")</f>
        <v/>
      </c>
      <c r="G228" s="154" t="str">
        <f>IFERROR(Density!G228*Equations!H12,"")</f>
        <v/>
      </c>
      <c r="H228" s="154" t="str">
        <f>IFERROR(Density!H228*Equations!I12,"")</f>
        <v/>
      </c>
      <c r="I228" s="154" t="str">
        <f>IFERROR(Density!I228*Equations!J12,"")</f>
        <v/>
      </c>
      <c r="J228" s="100" t="str">
        <f>IFERROR(Density!J228*Equations!K12,"")</f>
        <v/>
      </c>
      <c r="K228" s="114" t="str">
        <f>IFERROR(Density!K228*Equations!L12,"")</f>
        <v/>
      </c>
      <c r="L228" s="189" t="e">
        <f>SUM(B228:K228)/('Site Description'!$I$34)</f>
        <v>#VALUE!</v>
      </c>
    </row>
    <row r="229" spans="1:26" x14ac:dyDescent="0.2">
      <c r="A229" s="146" t="s">
        <v>29</v>
      </c>
      <c r="B229" s="247"/>
      <c r="C229" s="244" t="str">
        <f>IFERROR(Density!C229*Equations!D13,"")</f>
        <v/>
      </c>
      <c r="D229" s="244" t="str">
        <f>IFERROR(Density!D229*Equations!E13,"")</f>
        <v/>
      </c>
      <c r="E229" s="244" t="str">
        <f>IFERROR(Density!E229*Equations!F13,"")</f>
        <v/>
      </c>
      <c r="F229" s="245" t="str">
        <f>IFERROR(Density!F229*Equations!G13,"")</f>
        <v/>
      </c>
      <c r="G229" s="154" t="str">
        <f>IFERROR(Density!G229*Equations!H13,"")</f>
        <v/>
      </c>
      <c r="H229" s="154" t="str">
        <f>IFERROR(Density!H229*Equations!I13,"")</f>
        <v/>
      </c>
      <c r="I229" s="154" t="str">
        <f>IFERROR(Density!I229*Equations!J13,"")</f>
        <v/>
      </c>
      <c r="J229" s="154" t="str">
        <f>IFERROR(Density!J229*Equations!K13,"")</f>
        <v/>
      </c>
      <c r="K229" s="155" t="str">
        <f>IFERROR(Density!K229*Equations!L13,"")</f>
        <v/>
      </c>
      <c r="L229" s="189" t="e">
        <f>SUM(B229:K229)/('Site Description'!$I$34)</f>
        <v>#VALUE!</v>
      </c>
      <c r="O229" s="169"/>
      <c r="P229" s="169"/>
      <c r="Q229" s="169"/>
      <c r="R229" s="169"/>
      <c r="S229" s="169"/>
      <c r="T229" s="169"/>
      <c r="U229" s="169"/>
      <c r="V229" s="169"/>
      <c r="W229" s="169"/>
      <c r="X229" s="169"/>
      <c r="Y229" s="169"/>
    </row>
    <row r="230" spans="1:26" x14ac:dyDescent="0.2">
      <c r="A230" s="146" t="s">
        <v>26</v>
      </c>
      <c r="B230" s="247"/>
      <c r="C230" s="244" t="str">
        <f>IFERROR(Density!C230*Equations!D14,"")</f>
        <v/>
      </c>
      <c r="D230" s="244" t="str">
        <f>IFERROR(Density!D230*Equations!E14,"")</f>
        <v/>
      </c>
      <c r="E230" s="244" t="str">
        <f>IFERROR(Density!E230*Equations!F14,"")</f>
        <v/>
      </c>
      <c r="F230" s="248" t="str">
        <f>IFERROR(Density!F230*Equations!G14,"")</f>
        <v/>
      </c>
      <c r="G230" s="154" t="str">
        <f>IFERROR(Density!G230*Equations!H14,"")</f>
        <v/>
      </c>
      <c r="H230" s="154" t="str">
        <f>IFERROR(Density!H230*Equations!I14,"")</f>
        <v/>
      </c>
      <c r="I230" s="154" t="str">
        <f>IFERROR(Density!I230*Equations!J14,"")</f>
        <v/>
      </c>
      <c r="J230" s="100" t="str">
        <f>IFERROR(Density!J230*Equations!K14,"")</f>
        <v/>
      </c>
      <c r="K230" s="114" t="str">
        <f>IFERROR(Density!K230*Equations!L14,"")</f>
        <v/>
      </c>
      <c r="L230" s="189" t="e">
        <f>SUM(B230:K230)/('Site Description'!$I$34)</f>
        <v>#VALUE!</v>
      </c>
      <c r="O230" s="174"/>
      <c r="P230" s="174"/>
      <c r="Q230" s="174"/>
      <c r="R230" s="174"/>
      <c r="S230" s="174"/>
      <c r="T230" s="174"/>
      <c r="U230" s="174"/>
      <c r="V230" s="174"/>
      <c r="W230" s="174"/>
      <c r="X230" s="174"/>
      <c r="Y230" s="174"/>
    </row>
    <row r="231" spans="1:26" x14ac:dyDescent="0.2">
      <c r="A231" s="198"/>
      <c r="B231" s="252"/>
      <c r="C231" s="253"/>
      <c r="D231" s="253"/>
      <c r="E231" s="253"/>
      <c r="F231" s="254"/>
      <c r="G231" s="61"/>
      <c r="H231" s="61"/>
      <c r="I231" s="61"/>
      <c r="J231" s="61"/>
      <c r="K231" s="256"/>
      <c r="L231" s="189"/>
      <c r="N231" s="209"/>
      <c r="O231" s="174"/>
      <c r="P231" s="174"/>
      <c r="Q231" s="174"/>
      <c r="R231" s="174"/>
      <c r="S231" s="174"/>
      <c r="T231" s="174"/>
      <c r="U231" s="174"/>
      <c r="V231" s="174"/>
      <c r="W231" s="174"/>
      <c r="X231" s="174"/>
      <c r="Y231" s="174"/>
    </row>
    <row r="232" spans="1:26" x14ac:dyDescent="0.2">
      <c r="A232" s="146" t="s">
        <v>45</v>
      </c>
      <c r="B232" s="247"/>
      <c r="C232" s="154" t="str">
        <f>IFERROR(Density!C232*Equations!D16,"")</f>
        <v/>
      </c>
      <c r="D232" s="154" t="str">
        <f>IFERROR(Density!D232*Equations!E16,"")</f>
        <v/>
      </c>
      <c r="E232" s="154" t="str">
        <f>IFERROR(Density!E232*Equations!F16,"")</f>
        <v/>
      </c>
      <c r="F232" s="216" t="str">
        <f>IFERROR(Density!F232*Equations!G16,"")</f>
        <v/>
      </c>
      <c r="G232" s="154" t="str">
        <f>IFERROR(Density!G232*Equations!H16,"")</f>
        <v/>
      </c>
      <c r="H232" s="154" t="str">
        <f>IFERROR(Density!H232*Equations!I16,"")</f>
        <v/>
      </c>
      <c r="I232" s="154" t="str">
        <f>IFERROR(Density!I232*Equations!J16,"")</f>
        <v/>
      </c>
      <c r="J232" s="154" t="str">
        <f>IFERROR(Density!J232*Equations!K16,"")</f>
        <v/>
      </c>
      <c r="K232" s="114" t="str">
        <f>IFERROR(Density!K232*Equations!L16,"")</f>
        <v/>
      </c>
      <c r="L232" s="189" t="e">
        <f>SUM(B232:K232)/('Site Description'!$I$34)</f>
        <v>#VALUE!</v>
      </c>
    </row>
    <row r="233" spans="1:26" x14ac:dyDescent="0.2">
      <c r="A233" s="146" t="s">
        <v>46</v>
      </c>
      <c r="B233" s="247"/>
      <c r="C233" s="154" t="str">
        <f>IFERROR(Density!C233*Equations!D17,"")</f>
        <v/>
      </c>
      <c r="D233" s="154" t="str">
        <f>IFERROR(Density!D233*Equations!E17,"")</f>
        <v/>
      </c>
      <c r="E233" s="154" t="str">
        <f>IFERROR(Density!E233*Equations!F17,"")</f>
        <v/>
      </c>
      <c r="F233" s="216" t="str">
        <f>IFERROR(Density!F233*Equations!G17,"")</f>
        <v/>
      </c>
      <c r="G233" s="154" t="str">
        <f>IFERROR(Density!G233*Equations!H17,"")</f>
        <v/>
      </c>
      <c r="H233" s="154" t="str">
        <f>IFERROR(Density!H233*Equations!I17,"")</f>
        <v/>
      </c>
      <c r="I233" s="154" t="str">
        <f>IFERROR(Density!I233*Equations!J17,"")</f>
        <v/>
      </c>
      <c r="J233" s="154" t="str">
        <f>IFERROR(Density!J233*Equations!K17,"")</f>
        <v/>
      </c>
      <c r="K233" s="155" t="str">
        <f>IFERROR(Density!K233*Equations!L17,"")</f>
        <v/>
      </c>
      <c r="L233" s="189" t="e">
        <f>SUM(B233:K233)/('Site Description'!$I$34)</f>
        <v>#VALUE!</v>
      </c>
      <c r="N233" s="208"/>
    </row>
    <row r="234" spans="1:26" x14ac:dyDescent="0.2">
      <c r="A234" s="146" t="s">
        <v>47</v>
      </c>
      <c r="B234" s="247"/>
      <c r="C234" s="154" t="str">
        <f>IFERROR(Density!C234*Equations!D18,"")</f>
        <v/>
      </c>
      <c r="D234" s="154" t="str">
        <f>IFERROR(Density!D234*Equations!E18,"")</f>
        <v/>
      </c>
      <c r="E234" s="154" t="str">
        <f>IFERROR(Density!E234*Equations!F18,"")</f>
        <v/>
      </c>
      <c r="F234" s="214" t="str">
        <f>IFERROR(Density!F234*Equations!G18,"")</f>
        <v/>
      </c>
      <c r="G234" s="154" t="str">
        <f>IFERROR(Density!G234*Equations!H18,"")</f>
        <v/>
      </c>
      <c r="H234" s="154" t="str">
        <f>IFERROR(Density!H234*Equations!I18,"")</f>
        <v/>
      </c>
      <c r="I234" s="154" t="str">
        <f>IFERROR(Density!I234*Equations!J18,"")</f>
        <v/>
      </c>
      <c r="J234" s="100" t="str">
        <f>IFERROR(Density!J234*Equations!K18,"")</f>
        <v/>
      </c>
      <c r="K234" s="114" t="str">
        <f>IFERROR(Density!K234*Equations!L18,"")</f>
        <v/>
      </c>
      <c r="L234" s="189" t="e">
        <f>SUM(B234:K234)/('Site Description'!$I$34)</f>
        <v>#VALUE!</v>
      </c>
      <c r="N234" s="209"/>
    </row>
    <row r="235" spans="1:26" x14ac:dyDescent="0.2">
      <c r="A235" s="146" t="s">
        <v>48</v>
      </c>
      <c r="B235" s="247"/>
      <c r="C235" s="154" t="str">
        <f>IFERROR(Density!C235*Equations!D19,"")</f>
        <v/>
      </c>
      <c r="D235" s="154" t="str">
        <f>IFERROR(Density!D235*Equations!E19,"")</f>
        <v/>
      </c>
      <c r="E235" s="154" t="str">
        <f>IFERROR(Density!E235*Equations!F19,"")</f>
        <v/>
      </c>
      <c r="F235" s="214" t="str">
        <f>IFERROR(Density!F235*Equations!G19,"")</f>
        <v/>
      </c>
      <c r="G235" s="154" t="str">
        <f>IFERROR(Density!G235*Equations!H19,"")</f>
        <v/>
      </c>
      <c r="H235" s="154" t="str">
        <f>IFERROR(Density!H235*Equations!I19,"")</f>
        <v/>
      </c>
      <c r="I235" s="154" t="str">
        <f>IFERROR(Density!I235*Equations!J19,"")</f>
        <v/>
      </c>
      <c r="J235" s="100" t="str">
        <f>IFERROR(Density!J235*Equations!K19,"")</f>
        <v/>
      </c>
      <c r="K235" s="114" t="str">
        <f>IFERROR(Density!K235*Equations!L19,"")</f>
        <v/>
      </c>
      <c r="L235" s="189" t="e">
        <f>SUM(B235:K235)/('Site Description'!$I$34)</f>
        <v>#VALUE!</v>
      </c>
      <c r="N235" s="209"/>
    </row>
    <row r="236" spans="1:26" x14ac:dyDescent="0.2">
      <c r="A236" s="146" t="s">
        <v>32</v>
      </c>
      <c r="B236" s="247"/>
      <c r="C236" s="154" t="str">
        <f>IFERROR(Density!C236*Equations!D20,"")</f>
        <v/>
      </c>
      <c r="D236" s="154" t="str">
        <f>IFERROR(Density!D236*Equations!E20,"")</f>
        <v/>
      </c>
      <c r="E236" s="154" t="str">
        <f>IFERROR(Density!E236*Equations!F20,"")</f>
        <v/>
      </c>
      <c r="F236" s="216" t="str">
        <f>IFERROR(Density!F236*Equations!G20,"")</f>
        <v/>
      </c>
      <c r="G236" s="154" t="str">
        <f>IFERROR(Density!G236*Equations!H20,"")</f>
        <v/>
      </c>
      <c r="H236" s="154" t="str">
        <f>IFERROR(Density!H236*Equations!I20,"")</f>
        <v/>
      </c>
      <c r="I236" s="154" t="str">
        <f>IFERROR(Density!I236*Equations!J20,"")</f>
        <v/>
      </c>
      <c r="J236" s="154" t="str">
        <f>IFERROR(Density!J236*Equations!K20,"")</f>
        <v/>
      </c>
      <c r="K236" s="155" t="str">
        <f>IFERROR(Density!K236*Equations!L20,"")</f>
        <v/>
      </c>
      <c r="L236" s="189" t="e">
        <f>SUM(B236:K236)/('Site Description'!$I$34)</f>
        <v>#VALUE!</v>
      </c>
    </row>
    <row r="237" spans="1:26" x14ac:dyDescent="0.2">
      <c r="A237" s="146" t="s">
        <v>49</v>
      </c>
      <c r="B237" s="247"/>
      <c r="C237" s="154" t="str">
        <f>IFERROR(Density!C237*Equations!D21,"")</f>
        <v/>
      </c>
      <c r="D237" s="154" t="str">
        <f>IFERROR(Density!D237*Equations!E21,"")</f>
        <v/>
      </c>
      <c r="E237" s="154" t="str">
        <f>IFERROR(Density!E237*Equations!F21,"")</f>
        <v/>
      </c>
      <c r="F237" s="216" t="str">
        <f>IFERROR(Density!F237*Equations!G21,"")</f>
        <v/>
      </c>
      <c r="G237" s="154" t="str">
        <f>IFERROR(Density!G237*Equations!H21,"")</f>
        <v/>
      </c>
      <c r="H237" s="154" t="str">
        <f>IFERROR(Density!H237*Equations!I21,"")</f>
        <v/>
      </c>
      <c r="I237" s="154" t="str">
        <f>IFERROR(Density!I237*Equations!J21,"")</f>
        <v/>
      </c>
      <c r="J237" s="154" t="str">
        <f>IFERROR(Density!J237*Equations!K21,"")</f>
        <v/>
      </c>
      <c r="K237" s="155" t="str">
        <f>IFERROR(Density!K237*Equations!L21,"")</f>
        <v/>
      </c>
      <c r="L237" s="189" t="e">
        <f>SUM(B237:K237)/('Site Description'!$I$34)</f>
        <v>#VALUE!</v>
      </c>
    </row>
    <row r="238" spans="1:26" x14ac:dyDescent="0.2">
      <c r="A238" s="146" t="s">
        <v>76</v>
      </c>
      <c r="B238" s="247"/>
      <c r="C238" s="154" t="str">
        <f>IFERROR(Density!C238*Equations!D22,"")</f>
        <v/>
      </c>
      <c r="D238" s="154" t="str">
        <f>IFERROR(Density!D238*Equations!E22,"")</f>
        <v/>
      </c>
      <c r="E238" s="154" t="str">
        <f>IFERROR(Density!E238*Equations!F22,"")</f>
        <v/>
      </c>
      <c r="F238" s="214" t="str">
        <f>IFERROR(Density!F238*Equations!G22,"")</f>
        <v/>
      </c>
      <c r="G238" s="154" t="str">
        <f>IFERROR(Density!G238*Equations!H22,"")</f>
        <v/>
      </c>
      <c r="H238" s="154" t="str">
        <f>IFERROR(Density!H238*Equations!I22,"")</f>
        <v/>
      </c>
      <c r="I238" s="154" t="str">
        <f>IFERROR(Density!I238*Equations!J22,"")</f>
        <v/>
      </c>
      <c r="J238" s="100" t="str">
        <f>IFERROR(Density!J238*Equations!K22,"")</f>
        <v/>
      </c>
      <c r="K238" s="114" t="str">
        <f>IFERROR(Density!K238*Equations!L22,"")</f>
        <v/>
      </c>
      <c r="L238" s="189" t="e">
        <f>SUM(B238:K238)/('Site Description'!$I$34)</f>
        <v>#VALUE!</v>
      </c>
    </row>
    <row r="239" spans="1:26" x14ac:dyDescent="0.2">
      <c r="A239" s="146" t="s">
        <v>33</v>
      </c>
      <c r="B239" s="247"/>
      <c r="C239" s="154" t="str">
        <f>IFERROR(Density!C239*Equations!D23,"")</f>
        <v/>
      </c>
      <c r="D239" s="154" t="str">
        <f>IFERROR(Density!D239*Equations!E23,"")</f>
        <v/>
      </c>
      <c r="E239" s="154" t="str">
        <f>IFERROR(Density!E239*Equations!F23,"")</f>
        <v/>
      </c>
      <c r="F239" s="214" t="str">
        <f>IFERROR(Density!F239*Equations!G23,"")</f>
        <v/>
      </c>
      <c r="G239" s="154" t="str">
        <f>IFERROR(Density!G239*Equations!H23,"")</f>
        <v/>
      </c>
      <c r="H239" s="154" t="str">
        <f>IFERROR(Density!H239*Equations!I23,"")</f>
        <v/>
      </c>
      <c r="I239" s="154" t="str">
        <f>IFERROR(Density!I239*Equations!J23,"")</f>
        <v/>
      </c>
      <c r="J239" s="100" t="str">
        <f>IFERROR(Density!J239*Equations!K23,"")</f>
        <v/>
      </c>
      <c r="K239" s="114" t="str">
        <f>IFERROR(Density!K239*Equations!L23,"")</f>
        <v/>
      </c>
      <c r="L239" s="189" t="e">
        <f>SUM(B239:K239)/('Site Description'!$I$34)</f>
        <v>#VALUE!</v>
      </c>
    </row>
    <row r="240" spans="1:26" x14ac:dyDescent="0.2">
      <c r="A240" s="146" t="s">
        <v>111</v>
      </c>
      <c r="B240" s="247"/>
      <c r="C240" s="154" t="str">
        <f>IFERROR(Density!C240*Equations!D24,"")</f>
        <v/>
      </c>
      <c r="D240" s="154" t="str">
        <f>IFERROR(Density!D240*Equations!E24,"")</f>
        <v/>
      </c>
      <c r="E240" s="154" t="str">
        <f>IFERROR(Density!E240*Equations!F24,"")</f>
        <v/>
      </c>
      <c r="F240" s="216" t="str">
        <f>IFERROR(Density!F240*Equations!G24,"")</f>
        <v/>
      </c>
      <c r="G240" s="154" t="str">
        <f>IFERROR(Density!G240*Equations!H24,"")</f>
        <v/>
      </c>
      <c r="H240" s="154" t="str">
        <f>IFERROR(Density!H240*Equations!I24,"")</f>
        <v/>
      </c>
      <c r="I240" s="154" t="str">
        <f>IFERROR(Density!I240*Equations!J24,"")</f>
        <v/>
      </c>
      <c r="J240" s="154" t="str">
        <f>IFERROR(Density!J240*Equations!K24,"")</f>
        <v/>
      </c>
      <c r="K240" s="155" t="str">
        <f>IFERROR(Density!K240*Equations!L24,"")</f>
        <v/>
      </c>
      <c r="L240" s="189" t="e">
        <f>SUM(B240:K240)/('Site Description'!$I$34)</f>
        <v>#VALUE!</v>
      </c>
    </row>
    <row r="241" spans="1:26" x14ac:dyDescent="0.2">
      <c r="A241" s="146" t="s">
        <v>50</v>
      </c>
      <c r="B241" s="247"/>
      <c r="C241" s="154" t="str">
        <f>IFERROR(Density!C241*Equations!D25,"")</f>
        <v/>
      </c>
      <c r="D241" s="154" t="str">
        <f>IFERROR(Density!D241*Equations!E25,"")</f>
        <v/>
      </c>
      <c r="E241" s="100" t="str">
        <f>IFERROR(Density!E241*Equations!F25,"")</f>
        <v/>
      </c>
      <c r="F241" s="214" t="str">
        <f>IFERROR(Density!F241*Equations!G25,"")</f>
        <v/>
      </c>
      <c r="G241" s="154" t="str">
        <f>IFERROR(Density!G241*Equations!H25,"")</f>
        <v/>
      </c>
      <c r="H241" s="154" t="str">
        <f>IFERROR(Density!H241*Equations!I25,"")</f>
        <v/>
      </c>
      <c r="I241" s="100" t="str">
        <f>IFERROR(Density!I241*Equations!J25,"")</f>
        <v/>
      </c>
      <c r="J241" s="100" t="str">
        <f>IFERROR(Density!J241*Equations!K25,"")</f>
        <v/>
      </c>
      <c r="K241" s="114" t="str">
        <f>IFERROR(Density!K241*Equations!L25,"")</f>
        <v/>
      </c>
      <c r="L241" s="189" t="e">
        <f>SUM(B241:K241)/('Site Description'!$I$34)</f>
        <v>#VALUE!</v>
      </c>
    </row>
    <row r="242" spans="1:26" x14ac:dyDescent="0.2">
      <c r="A242" s="146" t="s">
        <v>31</v>
      </c>
      <c r="B242" s="247"/>
      <c r="C242" s="154" t="str">
        <f>IFERROR(Density!C242*Equations!D26,"")</f>
        <v/>
      </c>
      <c r="D242" s="154" t="str">
        <f>IFERROR(Density!D242*Equations!E26,"")</f>
        <v/>
      </c>
      <c r="E242" s="154" t="str">
        <f>IFERROR(Density!E242*Equations!F26,"")</f>
        <v/>
      </c>
      <c r="F242" s="216" t="str">
        <f>IFERROR(Density!F242*Equations!G26,"")</f>
        <v/>
      </c>
      <c r="G242" s="154" t="str">
        <f>IFERROR(Density!G242*Equations!H26,"")</f>
        <v/>
      </c>
      <c r="H242" s="154" t="str">
        <f>IFERROR(Density!H242*Equations!I26,"")</f>
        <v/>
      </c>
      <c r="I242" s="154" t="str">
        <f>IFERROR(Density!I242*Equations!J26,"")</f>
        <v/>
      </c>
      <c r="J242" s="154" t="str">
        <f>IFERROR(Density!J242*Equations!K26,"")</f>
        <v/>
      </c>
      <c r="K242" s="155" t="str">
        <f>IFERROR(Density!K242*Equations!L26,"")</f>
        <v/>
      </c>
      <c r="L242" s="189" t="e">
        <f>SUM(B242:K242)/('Site Description'!$I$34)</f>
        <v>#VALUE!</v>
      </c>
    </row>
    <row r="243" spans="1:26" x14ac:dyDescent="0.2">
      <c r="A243" s="146" t="s">
        <v>106</v>
      </c>
      <c r="B243" s="247"/>
      <c r="C243" s="154" t="str">
        <f>IFERROR(Density!C243*Equations!D27,"")</f>
        <v/>
      </c>
      <c r="D243" s="154" t="str">
        <f>IFERROR(Density!D243*Equations!E27,"")</f>
        <v/>
      </c>
      <c r="E243" s="154" t="str">
        <f>IFERROR(Density!E243*Equations!F27,"")</f>
        <v/>
      </c>
      <c r="F243" s="214" t="str">
        <f>IFERROR(Density!F243*Equations!G27,"")</f>
        <v/>
      </c>
      <c r="G243" s="154" t="str">
        <f>IFERROR(Density!G243*Equations!H27,"")</f>
        <v/>
      </c>
      <c r="H243" s="154" t="str">
        <f>IFERROR(Density!H243*Equations!I27,"")</f>
        <v/>
      </c>
      <c r="I243" s="154" t="str">
        <f>IFERROR(Density!I243*Equations!J27,"")</f>
        <v/>
      </c>
      <c r="J243" s="100" t="str">
        <f>IFERROR(Density!J243*Equations!K27,"")</f>
        <v/>
      </c>
      <c r="K243" s="114" t="str">
        <f>IFERROR(Density!K243*Equations!L27,"")</f>
        <v/>
      </c>
      <c r="L243" s="189" t="e">
        <f>SUM(B243:K243)/('Site Description'!$I$34)</f>
        <v>#VALUE!</v>
      </c>
    </row>
    <row r="244" spans="1:26" x14ac:dyDescent="0.2">
      <c r="A244" s="146" t="s">
        <v>51</v>
      </c>
      <c r="B244" s="247"/>
      <c r="C244" s="154" t="str">
        <f>IFERROR(Density!C244*Equations!D28,"")</f>
        <v/>
      </c>
      <c r="D244" s="154" t="str">
        <f>IFERROR(Density!D244*Equations!E28,"")</f>
        <v/>
      </c>
      <c r="E244" s="154" t="str">
        <f>IFERROR(Density!E244*Equations!F28,"")</f>
        <v/>
      </c>
      <c r="F244" s="216" t="str">
        <f>IFERROR(Density!F244*Equations!G28,"")</f>
        <v/>
      </c>
      <c r="G244" s="154" t="str">
        <f>IFERROR(Density!G244*Equations!H28,"")</f>
        <v/>
      </c>
      <c r="H244" s="154" t="str">
        <f>IFERROR(Density!H244*Equations!I28,"")</f>
        <v/>
      </c>
      <c r="I244" s="154" t="str">
        <f>IFERROR(Density!I244*Equations!J28,"")</f>
        <v/>
      </c>
      <c r="J244" s="154" t="str">
        <f>IFERROR(Density!J244*Equations!K28,"")</f>
        <v/>
      </c>
      <c r="K244" s="155" t="str">
        <f>IFERROR(Density!K244*Equations!L28,"")</f>
        <v/>
      </c>
      <c r="L244" s="189" t="e">
        <f>SUM(B244:K244)/('Site Description'!$I$34)</f>
        <v>#VALUE!</v>
      </c>
    </row>
    <row r="245" spans="1:26" x14ac:dyDescent="0.2">
      <c r="A245" s="146" t="s">
        <v>52</v>
      </c>
      <c r="B245" s="247"/>
      <c r="C245" s="154" t="str">
        <f>IFERROR(Density!C245*Equations!D29,"")</f>
        <v/>
      </c>
      <c r="D245" s="154" t="str">
        <f>IFERROR(Density!D245*Equations!E29,"")</f>
        <v/>
      </c>
      <c r="E245" s="154" t="str">
        <f>IFERROR(Density!E245*Equations!F29,"")</f>
        <v/>
      </c>
      <c r="F245" s="214" t="str">
        <f>IFERROR(Density!F245*Equations!G29,"")</f>
        <v/>
      </c>
      <c r="G245" s="154" t="str">
        <f>IFERROR(Density!G245*Equations!H29,"")</f>
        <v/>
      </c>
      <c r="H245" s="154" t="str">
        <f>IFERROR(Density!H245*Equations!I29,"")</f>
        <v/>
      </c>
      <c r="I245" s="154" t="str">
        <f>IFERROR(Density!I245*Equations!J29,"")</f>
        <v/>
      </c>
      <c r="J245" s="100" t="str">
        <f>IFERROR(Density!J245*Equations!K29,"")</f>
        <v/>
      </c>
      <c r="K245" s="114" t="str">
        <f>IFERROR(Density!K245*Equations!L29,"")</f>
        <v/>
      </c>
      <c r="L245" s="189" t="e">
        <f>SUM(B245:K245)/('Site Description'!$I$34)</f>
        <v>#VALUE!</v>
      </c>
    </row>
    <row r="246" spans="1:26" ht="16" thickBot="1" x14ac:dyDescent="0.25">
      <c r="A246" s="146" t="s">
        <v>53</v>
      </c>
      <c r="B246" s="257"/>
      <c r="C246" s="160" t="str">
        <f>IFERROR(Density!C246*Equations!D30,"")</f>
        <v/>
      </c>
      <c r="D246" s="160" t="str">
        <f>IFERROR(Density!D246*Equations!E30,"")</f>
        <v/>
      </c>
      <c r="E246" s="115" t="str">
        <f>IFERROR(Density!E246*Equations!F30,"")</f>
        <v/>
      </c>
      <c r="F246" s="215" t="str">
        <f>IFERROR(Density!F246*Equations!G30,"")</f>
        <v/>
      </c>
      <c r="G246" s="160" t="str">
        <f>IFERROR(Density!G246*Equations!H30,"")</f>
        <v/>
      </c>
      <c r="H246" s="160" t="str">
        <f>IFERROR(Density!H246*Equations!I30,"")</f>
        <v/>
      </c>
      <c r="I246" s="115" t="str">
        <f>IFERROR(Density!I246*Equations!J30,"")</f>
        <v/>
      </c>
      <c r="J246" s="115" t="str">
        <f>IFERROR(Density!J246*Equations!K30,"")</f>
        <v/>
      </c>
      <c r="K246" s="116" t="str">
        <f>IFERROR(Density!K246*Equations!L30,"")</f>
        <v/>
      </c>
      <c r="L246" s="189" t="e">
        <f>SUM(B246:K246)/('Site Description'!$I$34)</f>
        <v>#VALUE!</v>
      </c>
    </row>
    <row r="247" spans="1:26" ht="18" thickBot="1" x14ac:dyDescent="0.25">
      <c r="A247" s="211" t="s">
        <v>128</v>
      </c>
      <c r="B247" s="200" t="str">
        <f>IFERROR(SUM(B221:B246)/('Site Description'!$I$34),"")</f>
        <v/>
      </c>
      <c r="C247" s="201" t="str">
        <f>IFERROR(SUM(C221:C246)/('Site Description'!$I$34),"")</f>
        <v/>
      </c>
      <c r="D247" s="200" t="str">
        <f>IFERROR(SUM(D221:D246)/('Site Description'!$I$34),"")</f>
        <v/>
      </c>
      <c r="E247" s="200" t="str">
        <f>IFERROR(SUM(E221:E246)/('Site Description'!$I$34),"")</f>
        <v/>
      </c>
      <c r="F247" s="202" t="str">
        <f>IFERROR(SUM(F221:F246)/('Site Description'!$I$34),"")</f>
        <v/>
      </c>
      <c r="G247" s="200" t="str">
        <f>IFERROR(SUM(G221:G246)/('Site Description'!$I$34),"")</f>
        <v/>
      </c>
      <c r="H247" s="200" t="str">
        <f>IFERROR(SUM(H221:H246)/('Site Description'!$I$34),"")</f>
        <v/>
      </c>
      <c r="I247" s="200" t="str">
        <f>IFERROR(SUM(I221:I246)/('Site Description'!$I$34),"")</f>
        <v/>
      </c>
      <c r="J247" s="200" t="str">
        <f>IFERROR(SUM(J221:J246)/('Site Description'!$I$34),"")</f>
        <v/>
      </c>
      <c r="K247" s="203" t="str">
        <f>IFERROR(SUM(K221:K246)/('Site Description'!$I$34),"")</f>
        <v/>
      </c>
      <c r="L247" s="204" t="str">
        <f>IF(SUM(B247:K247)&gt;0,SUM(B247:K247),"")</f>
        <v/>
      </c>
    </row>
    <row r="248" spans="1:26" ht="16" thickBot="1" x14ac:dyDescent="0.25"/>
    <row r="249" spans="1:26" ht="16" thickBot="1" x14ac:dyDescent="0.25">
      <c r="A249" s="461" t="s">
        <v>63</v>
      </c>
      <c r="B249" s="462"/>
      <c r="C249" s="462"/>
      <c r="D249" s="462"/>
      <c r="E249" s="462"/>
      <c r="F249" s="462"/>
      <c r="G249" s="462"/>
      <c r="H249" s="462"/>
      <c r="I249" s="462"/>
      <c r="J249" s="462"/>
      <c r="K249" s="463"/>
      <c r="L249" s="168"/>
    </row>
    <row r="250" spans="1:26" x14ac:dyDescent="0.2">
      <c r="A250" s="171"/>
      <c r="B250" s="176" t="s">
        <v>36</v>
      </c>
      <c r="C250" s="464" t="s">
        <v>23</v>
      </c>
      <c r="D250" s="465"/>
      <c r="E250" s="465"/>
      <c r="F250" s="466"/>
      <c r="G250" s="467" t="s">
        <v>24</v>
      </c>
      <c r="H250" s="468"/>
      <c r="I250" s="468"/>
      <c r="J250" s="468"/>
      <c r="K250" s="469"/>
      <c r="L250" s="173" t="s">
        <v>66</v>
      </c>
    </row>
    <row r="251" spans="1:26" ht="17" x14ac:dyDescent="0.2">
      <c r="A251" s="177" t="s">
        <v>54</v>
      </c>
      <c r="B251" s="181" t="s">
        <v>37</v>
      </c>
      <c r="C251" s="172" t="s">
        <v>38</v>
      </c>
      <c r="D251" s="172" t="s">
        <v>39</v>
      </c>
      <c r="E251" s="172" t="s">
        <v>40</v>
      </c>
      <c r="F251" s="172" t="s">
        <v>41</v>
      </c>
      <c r="G251" s="182" t="s">
        <v>38</v>
      </c>
      <c r="H251" s="182" t="s">
        <v>39</v>
      </c>
      <c r="I251" s="182" t="s">
        <v>40</v>
      </c>
      <c r="J251" s="182" t="s">
        <v>41</v>
      </c>
      <c r="K251" s="183" t="s">
        <v>65</v>
      </c>
      <c r="L251" s="179" t="s">
        <v>129</v>
      </c>
      <c r="M251" s="174"/>
      <c r="Z251" s="174"/>
    </row>
    <row r="252" spans="1:26" x14ac:dyDescent="0.2">
      <c r="A252" s="184" t="s">
        <v>42</v>
      </c>
      <c r="B252" s="243"/>
      <c r="C252" s="244" t="str">
        <f>IFERROR(Density!C252*Equations!D5,"")</f>
        <v/>
      </c>
      <c r="D252" s="244" t="str">
        <f>IFERROR(Density!D252*Equations!E5,"")</f>
        <v/>
      </c>
      <c r="E252" s="244" t="str">
        <f>IFERROR(Density!E252*Equations!F5,"")</f>
        <v/>
      </c>
      <c r="F252" s="245" t="str">
        <f>IFERROR(Density!F252*Equations!G5,"")</f>
        <v/>
      </c>
      <c r="G252" s="244" t="str">
        <f>IFERROR(Density!G252*Equations!H5,"")</f>
        <v/>
      </c>
      <c r="H252" s="244" t="str">
        <f>IFERROR(Density!H252*Equations!I5,"")</f>
        <v/>
      </c>
      <c r="I252" s="244" t="str">
        <f>IFERROR(Density!I252*Equations!J5,"")</f>
        <v/>
      </c>
      <c r="J252" s="244" t="str">
        <f>IFERROR(Density!J252*Equations!K5,"")</f>
        <v/>
      </c>
      <c r="K252" s="246" t="str">
        <f>IFERROR(Density!K252*Equations!L5,"")</f>
        <v/>
      </c>
      <c r="L252" s="189" t="e">
        <f>SUM(B252:K252)/('Site Description'!$J$34)</f>
        <v>#VALUE!</v>
      </c>
    </row>
    <row r="253" spans="1:26" x14ac:dyDescent="0.2">
      <c r="A253" s="184" t="s">
        <v>105</v>
      </c>
      <c r="B253" s="247"/>
      <c r="C253" s="244" t="str">
        <f>IFERROR(Density!C253*Equations!D6,"")</f>
        <v/>
      </c>
      <c r="D253" s="244" t="str">
        <f>IFERROR(Density!D253*Equations!E6,"")</f>
        <v/>
      </c>
      <c r="E253" s="244" t="str">
        <f>IFERROR(Density!E253*Equations!F6,"")</f>
        <v/>
      </c>
      <c r="F253" s="248" t="str">
        <f>IFERROR(Density!F253*Equations!G6,"")</f>
        <v/>
      </c>
      <c r="G253" s="244" t="str">
        <f>IFERROR(Density!G253*Equations!H6,"")</f>
        <v/>
      </c>
      <c r="H253" s="244" t="str">
        <f>IFERROR(Density!H253*Equations!I6,"")</f>
        <v/>
      </c>
      <c r="I253" s="244" t="str">
        <f>IFERROR(Density!I253*Equations!J6,"")</f>
        <v/>
      </c>
      <c r="J253" s="249" t="str">
        <f>IFERROR(Density!J253*Equations!K6,"")</f>
        <v/>
      </c>
      <c r="K253" s="250" t="str">
        <f>IFERROR(Density!K253*Equations!L6,"")</f>
        <v/>
      </c>
      <c r="L253" s="189" t="e">
        <f>SUM(B253:K253)/('Site Description'!$J$34)</f>
        <v>#VALUE!</v>
      </c>
      <c r="M253" s="169"/>
      <c r="Z253" s="169"/>
    </row>
    <row r="254" spans="1:26" x14ac:dyDescent="0.2">
      <c r="A254" s="184" t="s">
        <v>43</v>
      </c>
      <c r="B254" s="247"/>
      <c r="C254" s="244" t="str">
        <f>IFERROR(Density!C254*Equations!D7,"")</f>
        <v/>
      </c>
      <c r="D254" s="244" t="str">
        <f>IFERROR(Density!D254*Equations!E7,"")</f>
        <v/>
      </c>
      <c r="E254" s="244" t="str">
        <f>IFERROR(Density!E254*Equations!F7,"")</f>
        <v/>
      </c>
      <c r="F254" s="245" t="str">
        <f>IFERROR(Density!F254*Equations!G7,"")</f>
        <v/>
      </c>
      <c r="G254" s="244" t="str">
        <f>IFERROR(Density!G254*Equations!H7,"")</f>
        <v/>
      </c>
      <c r="H254" s="244" t="str">
        <f>IFERROR(Density!H254*Equations!I7,"")</f>
        <v/>
      </c>
      <c r="I254" s="244" t="str">
        <f>IFERROR(Density!I254*Equations!J7,"")</f>
        <v/>
      </c>
      <c r="J254" s="244" t="str">
        <f>IFERROR(Density!J254*Equations!K7,"")</f>
        <v/>
      </c>
      <c r="K254" s="246" t="str">
        <f>IFERROR(Density!K254*Equations!L7,"")</f>
        <v/>
      </c>
      <c r="L254" s="189" t="e">
        <f>SUM(B254:K254)/('Site Description'!$J$34)</f>
        <v>#VALUE!</v>
      </c>
      <c r="M254" s="174"/>
      <c r="Z254" s="174"/>
    </row>
    <row r="255" spans="1:26" x14ac:dyDescent="0.2">
      <c r="A255" s="194" t="s">
        <v>104</v>
      </c>
      <c r="B255" s="247"/>
      <c r="C255" s="244" t="str">
        <f>IFERROR(Density!C255*Equations!D8,"")</f>
        <v/>
      </c>
      <c r="D255" s="244" t="str">
        <f>IFERROR(Density!D255*Equations!E8,"")</f>
        <v/>
      </c>
      <c r="E255" s="244" t="str">
        <f>IFERROR(Density!E255*Equations!F8,"")</f>
        <v/>
      </c>
      <c r="F255" s="244" t="str">
        <f>IFERROR(Density!F255*Equations!G8,"")</f>
        <v/>
      </c>
      <c r="G255" s="251" t="str">
        <f>IFERROR(Density!G255*Equations!H8,"")</f>
        <v/>
      </c>
      <c r="H255" s="244" t="str">
        <f>IFERROR(Density!H255*Equations!I8,"")</f>
        <v/>
      </c>
      <c r="I255" s="244" t="str">
        <f>IFERROR(Density!I255*Equations!J8,"")</f>
        <v/>
      </c>
      <c r="J255" s="244" t="str">
        <f>IFERROR(Density!J255*Equations!K8,"")</f>
        <v/>
      </c>
      <c r="K255" s="246" t="str">
        <f>IFERROR(Density!K255*Equations!L8,"")</f>
        <v/>
      </c>
      <c r="L255" s="189" t="e">
        <f>SUM(B255:K255)/('Site Description'!$J$34)</f>
        <v>#VALUE!</v>
      </c>
      <c r="M255" s="174"/>
      <c r="O255" s="174"/>
      <c r="P255" s="174"/>
      <c r="Q255" s="174"/>
      <c r="R255" s="174"/>
      <c r="S255" s="174"/>
      <c r="T255" s="174"/>
      <c r="U255" s="174"/>
      <c r="V255" s="174"/>
      <c r="W255" s="174"/>
      <c r="X255" s="174"/>
      <c r="Y255" s="174"/>
      <c r="Z255" s="174"/>
    </row>
    <row r="256" spans="1:26" x14ac:dyDescent="0.2">
      <c r="A256" s="195"/>
      <c r="B256" s="252"/>
      <c r="C256" s="253"/>
      <c r="D256" s="253"/>
      <c r="E256" s="253"/>
      <c r="F256" s="254"/>
      <c r="G256" s="253"/>
      <c r="H256" s="253"/>
      <c r="I256" s="253"/>
      <c r="J256" s="253"/>
      <c r="K256" s="255"/>
      <c r="L256" s="189"/>
    </row>
    <row r="257" spans="1:25" x14ac:dyDescent="0.2">
      <c r="A257" s="195" t="s">
        <v>100</v>
      </c>
      <c r="B257" s="247"/>
      <c r="C257" s="244" t="str">
        <f>IFERROR(Density!C257*Equations!D10,"")</f>
        <v/>
      </c>
      <c r="D257" s="244" t="str">
        <f>IFERROR(Density!D257*Equations!E10,"")</f>
        <v/>
      </c>
      <c r="E257" s="244" t="str">
        <f>IFERROR(Density!E257*Equations!F10,"")</f>
        <v/>
      </c>
      <c r="F257" s="248" t="str">
        <f>IFERROR(Density!F257*Equations!G10,"")</f>
        <v/>
      </c>
      <c r="G257" s="154" t="str">
        <f>IFERROR(Density!G257*Equations!H10,"")</f>
        <v/>
      </c>
      <c r="H257" s="154" t="str">
        <f>IFERROR(Density!H257*Equations!I10,"")</f>
        <v/>
      </c>
      <c r="I257" s="154" t="str">
        <f>IFERROR(Density!I257*Equations!J10,"")</f>
        <v/>
      </c>
      <c r="J257" s="100" t="str">
        <f>IFERROR(Density!J257*Equations!K10,"")</f>
        <v/>
      </c>
      <c r="K257" s="114" t="str">
        <f>IFERROR(Density!K257*Equations!L10,"")</f>
        <v/>
      </c>
      <c r="L257" s="189" t="e">
        <f>SUM(B257:K257)/('Site Description'!$J$34)</f>
        <v>#VALUE!</v>
      </c>
      <c r="O257" s="169"/>
      <c r="P257" s="169"/>
      <c r="Q257" s="169"/>
      <c r="R257" s="169"/>
      <c r="S257" s="169"/>
      <c r="T257" s="169"/>
      <c r="U257" s="169"/>
      <c r="V257" s="169"/>
      <c r="W257" s="169"/>
      <c r="X257" s="169"/>
      <c r="Y257" s="169"/>
    </row>
    <row r="258" spans="1:25" x14ac:dyDescent="0.2">
      <c r="A258" s="146" t="s">
        <v>44</v>
      </c>
      <c r="B258" s="247"/>
      <c r="C258" s="244" t="str">
        <f>IFERROR(Density!C258*Equations!D11,"")</f>
        <v/>
      </c>
      <c r="D258" s="244" t="str">
        <f>IFERROR(Density!D258*Equations!E11,"")</f>
        <v/>
      </c>
      <c r="E258" s="244" t="str">
        <f>IFERROR(Density!E258*Equations!F11,"")</f>
        <v/>
      </c>
      <c r="F258" s="248" t="str">
        <f>IFERROR(Density!F258*Equations!G11,"")</f>
        <v/>
      </c>
      <c r="G258" s="154" t="str">
        <f>IFERROR(Density!G258*Equations!H11,"")</f>
        <v/>
      </c>
      <c r="H258" s="154" t="str">
        <f>IFERROR(Density!H258*Equations!I11,"")</f>
        <v/>
      </c>
      <c r="I258" s="154" t="str">
        <f>IFERROR(Density!I258*Equations!J11,"")</f>
        <v/>
      </c>
      <c r="J258" s="100" t="str">
        <f>IFERROR(Density!J258*Equations!K11,"")</f>
        <v/>
      </c>
      <c r="K258" s="114" t="str">
        <f>IFERROR(Density!K258*Equations!L11,"")</f>
        <v/>
      </c>
      <c r="L258" s="189" t="e">
        <f>SUM(B258:K258)/('Site Description'!$J$34)</f>
        <v>#VALUE!</v>
      </c>
      <c r="O258" s="174"/>
      <c r="P258" s="174"/>
      <c r="Q258" s="174"/>
      <c r="R258" s="174"/>
      <c r="S258" s="174"/>
      <c r="T258" s="174"/>
      <c r="U258" s="174"/>
      <c r="V258" s="174"/>
      <c r="W258" s="174"/>
      <c r="X258" s="174"/>
      <c r="Y258" s="174"/>
    </row>
    <row r="259" spans="1:25" x14ac:dyDescent="0.2">
      <c r="A259" s="146" t="s">
        <v>28</v>
      </c>
      <c r="B259" s="247"/>
      <c r="C259" s="244" t="str">
        <f>IFERROR(Density!C259*Equations!D12,"")</f>
        <v/>
      </c>
      <c r="D259" s="244" t="str">
        <f>IFERROR(Density!D259*Equations!E12,"")</f>
        <v/>
      </c>
      <c r="E259" s="244" t="str">
        <f>IFERROR(Density!E259*Equations!F12,"")</f>
        <v/>
      </c>
      <c r="F259" s="248" t="str">
        <f>IFERROR(Density!F259*Equations!G12,"")</f>
        <v/>
      </c>
      <c r="G259" s="154" t="str">
        <f>IFERROR(Density!G259*Equations!H12,"")</f>
        <v/>
      </c>
      <c r="H259" s="154" t="str">
        <f>IFERROR(Density!H259*Equations!I12,"")</f>
        <v/>
      </c>
      <c r="I259" s="154" t="str">
        <f>IFERROR(Density!I259*Equations!J12,"")</f>
        <v/>
      </c>
      <c r="J259" s="100" t="str">
        <f>IFERROR(Density!J259*Equations!K12,"")</f>
        <v/>
      </c>
      <c r="K259" s="114" t="str">
        <f>IFERROR(Density!K259*Equations!L12,"")</f>
        <v/>
      </c>
      <c r="L259" s="189" t="e">
        <f>SUM(B259:K259)/('Site Description'!$J$34)</f>
        <v>#VALUE!</v>
      </c>
      <c r="N259" s="209"/>
      <c r="O259" s="174"/>
      <c r="P259" s="174"/>
      <c r="Q259" s="174"/>
      <c r="R259" s="174"/>
      <c r="S259" s="174"/>
      <c r="T259" s="174"/>
      <c r="U259" s="174"/>
      <c r="V259" s="174"/>
      <c r="W259" s="174"/>
      <c r="X259" s="174"/>
      <c r="Y259" s="174"/>
    </row>
    <row r="260" spans="1:25" x14ac:dyDescent="0.2">
      <c r="A260" s="146" t="s">
        <v>29</v>
      </c>
      <c r="B260" s="247"/>
      <c r="C260" s="244" t="str">
        <f>IFERROR(Density!C260*Equations!D13,"")</f>
        <v/>
      </c>
      <c r="D260" s="244" t="str">
        <f>IFERROR(Density!D260*Equations!E13,"")</f>
        <v/>
      </c>
      <c r="E260" s="244" t="str">
        <f>IFERROR(Density!E260*Equations!F13,"")</f>
        <v/>
      </c>
      <c r="F260" s="245" t="str">
        <f>IFERROR(Density!F260*Equations!G13,"")</f>
        <v/>
      </c>
      <c r="G260" s="154" t="str">
        <f>IFERROR(Density!G260*Equations!H13,"")</f>
        <v/>
      </c>
      <c r="H260" s="154" t="str">
        <f>IFERROR(Density!H260*Equations!I13,"")</f>
        <v/>
      </c>
      <c r="I260" s="154" t="str">
        <f>IFERROR(Density!I260*Equations!J13,"")</f>
        <v/>
      </c>
      <c r="J260" s="154" t="str">
        <f>IFERROR(Density!J260*Equations!K13,"")</f>
        <v/>
      </c>
      <c r="K260" s="155" t="str">
        <f>IFERROR(Density!K260*Equations!L13,"")</f>
        <v/>
      </c>
      <c r="L260" s="189" t="e">
        <f>SUM(B260:K260)/('Site Description'!$J$34)</f>
        <v>#VALUE!</v>
      </c>
    </row>
    <row r="261" spans="1:25" x14ac:dyDescent="0.2">
      <c r="A261" s="146" t="s">
        <v>26</v>
      </c>
      <c r="B261" s="247"/>
      <c r="C261" s="244" t="str">
        <f>IFERROR(Density!C261*Equations!D14,"")</f>
        <v/>
      </c>
      <c r="D261" s="244" t="str">
        <f>IFERROR(Density!D261*Equations!E14,"")</f>
        <v/>
      </c>
      <c r="E261" s="244" t="str">
        <f>IFERROR(Density!E261*Equations!F14,"")</f>
        <v/>
      </c>
      <c r="F261" s="248" t="str">
        <f>IFERROR(Density!F261*Equations!G14,"")</f>
        <v/>
      </c>
      <c r="G261" s="154" t="str">
        <f>IFERROR(Density!G261*Equations!H14,"")</f>
        <v/>
      </c>
      <c r="H261" s="154" t="str">
        <f>IFERROR(Density!H261*Equations!I14,"")</f>
        <v/>
      </c>
      <c r="I261" s="154" t="str">
        <f>IFERROR(Density!I261*Equations!J14,"")</f>
        <v/>
      </c>
      <c r="J261" s="100" t="str">
        <f>IFERROR(Density!J261*Equations!K14,"")</f>
        <v/>
      </c>
      <c r="K261" s="114" t="str">
        <f>IFERROR(Density!K261*Equations!L14,"")</f>
        <v/>
      </c>
      <c r="L261" s="189" t="e">
        <f>SUM(B261:K261)/('Site Description'!$J$34)</f>
        <v>#VALUE!</v>
      </c>
      <c r="N261" s="208"/>
    </row>
    <row r="262" spans="1:25" x14ac:dyDescent="0.2">
      <c r="A262" s="198"/>
      <c r="B262" s="252"/>
      <c r="C262" s="253"/>
      <c r="D262" s="253"/>
      <c r="E262" s="253"/>
      <c r="F262" s="254"/>
      <c r="G262" s="61"/>
      <c r="H262" s="61"/>
      <c r="I262" s="61"/>
      <c r="J262" s="61"/>
      <c r="K262" s="256"/>
      <c r="L262" s="189"/>
      <c r="N262" s="209"/>
    </row>
    <row r="263" spans="1:25" x14ac:dyDescent="0.2">
      <c r="A263" s="146" t="s">
        <v>45</v>
      </c>
      <c r="B263" s="247"/>
      <c r="C263" s="154" t="str">
        <f>IFERROR(Density!C263*Equations!D16,"")</f>
        <v/>
      </c>
      <c r="D263" s="154" t="str">
        <f>IFERROR(Density!D263*Equations!E16,"")</f>
        <v/>
      </c>
      <c r="E263" s="154" t="str">
        <f>IFERROR(Density!E263*Equations!F16,"")</f>
        <v/>
      </c>
      <c r="F263" s="216" t="str">
        <f>IFERROR(Density!F263*Equations!G16,"")</f>
        <v/>
      </c>
      <c r="G263" s="154" t="str">
        <f>IFERROR(Density!G263*Equations!H16,"")</f>
        <v/>
      </c>
      <c r="H263" s="154" t="str">
        <f>IFERROR(Density!H263*Equations!I16,"")</f>
        <v/>
      </c>
      <c r="I263" s="154" t="str">
        <f>IFERROR(Density!I263*Equations!J16,"")</f>
        <v/>
      </c>
      <c r="J263" s="154" t="str">
        <f>IFERROR(Density!J263*Equations!K16,"")</f>
        <v/>
      </c>
      <c r="K263" s="114" t="str">
        <f>IFERROR(Density!K263*Equations!L16,"")</f>
        <v/>
      </c>
      <c r="L263" s="189" t="e">
        <f>SUM(B263:K263)/('Site Description'!$J$34)</f>
        <v>#VALUE!</v>
      </c>
      <c r="N263" s="209"/>
    </row>
    <row r="264" spans="1:25" x14ac:dyDescent="0.2">
      <c r="A264" s="146" t="s">
        <v>46</v>
      </c>
      <c r="B264" s="247"/>
      <c r="C264" s="154" t="str">
        <f>IFERROR(Density!C264*Equations!D17,"")</f>
        <v/>
      </c>
      <c r="D264" s="154" t="str">
        <f>IFERROR(Density!D264*Equations!E17,"")</f>
        <v/>
      </c>
      <c r="E264" s="154" t="str">
        <f>IFERROR(Density!E264*Equations!F17,"")</f>
        <v/>
      </c>
      <c r="F264" s="216" t="str">
        <f>IFERROR(Density!F264*Equations!G17,"")</f>
        <v/>
      </c>
      <c r="G264" s="154" t="str">
        <f>IFERROR(Density!G264*Equations!H17,"")</f>
        <v/>
      </c>
      <c r="H264" s="154" t="str">
        <f>IFERROR(Density!H264*Equations!I17,"")</f>
        <v/>
      </c>
      <c r="I264" s="154" t="str">
        <f>IFERROR(Density!I264*Equations!J17,"")</f>
        <v/>
      </c>
      <c r="J264" s="154" t="str">
        <f>IFERROR(Density!J264*Equations!K17,"")</f>
        <v/>
      </c>
      <c r="K264" s="155" t="str">
        <f>IFERROR(Density!K264*Equations!L17,"")</f>
        <v/>
      </c>
      <c r="L264" s="189" t="e">
        <f>SUM(B264:K264)/('Site Description'!$J$34)</f>
        <v>#VALUE!</v>
      </c>
    </row>
    <row r="265" spans="1:25" x14ac:dyDescent="0.2">
      <c r="A265" s="146" t="s">
        <v>47</v>
      </c>
      <c r="B265" s="247"/>
      <c r="C265" s="154" t="str">
        <f>IFERROR(Density!C265*Equations!D18,"")</f>
        <v/>
      </c>
      <c r="D265" s="154" t="str">
        <f>IFERROR(Density!D265*Equations!E18,"")</f>
        <v/>
      </c>
      <c r="E265" s="154" t="str">
        <f>IFERROR(Density!E265*Equations!F18,"")</f>
        <v/>
      </c>
      <c r="F265" s="214" t="str">
        <f>IFERROR(Density!F265*Equations!G18,"")</f>
        <v/>
      </c>
      <c r="G265" s="154" t="str">
        <f>IFERROR(Density!G265*Equations!H18,"")</f>
        <v/>
      </c>
      <c r="H265" s="154" t="str">
        <f>IFERROR(Density!H265*Equations!I18,"")</f>
        <v/>
      </c>
      <c r="I265" s="154" t="str">
        <f>IFERROR(Density!I265*Equations!J18,"")</f>
        <v/>
      </c>
      <c r="J265" s="100" t="str">
        <f>IFERROR(Density!J265*Equations!K18,"")</f>
        <v/>
      </c>
      <c r="K265" s="114" t="str">
        <f>IFERROR(Density!K265*Equations!L18,"")</f>
        <v/>
      </c>
      <c r="L265" s="189" t="e">
        <f>SUM(B265:K265)/('Site Description'!$J$34)</f>
        <v>#VALUE!</v>
      </c>
    </row>
    <row r="266" spans="1:25" x14ac:dyDescent="0.2">
      <c r="A266" s="146" t="s">
        <v>48</v>
      </c>
      <c r="B266" s="247"/>
      <c r="C266" s="154" t="str">
        <f>IFERROR(Density!C266*Equations!D19,"")</f>
        <v/>
      </c>
      <c r="D266" s="154" t="str">
        <f>IFERROR(Density!D266*Equations!E19,"")</f>
        <v/>
      </c>
      <c r="E266" s="154" t="str">
        <f>IFERROR(Density!E266*Equations!F19,"")</f>
        <v/>
      </c>
      <c r="F266" s="214" t="str">
        <f>IFERROR(Density!F266*Equations!G19,"")</f>
        <v/>
      </c>
      <c r="G266" s="154" t="str">
        <f>IFERROR(Density!G266*Equations!H19,"")</f>
        <v/>
      </c>
      <c r="H266" s="154" t="str">
        <f>IFERROR(Density!H266*Equations!I19,"")</f>
        <v/>
      </c>
      <c r="I266" s="154" t="str">
        <f>IFERROR(Density!I266*Equations!J19,"")</f>
        <v/>
      </c>
      <c r="J266" s="100" t="str">
        <f>IFERROR(Density!J266*Equations!K19,"")</f>
        <v/>
      </c>
      <c r="K266" s="114" t="str">
        <f>IFERROR(Density!K266*Equations!L19,"")</f>
        <v/>
      </c>
      <c r="L266" s="189" t="e">
        <f>SUM(B266:K266)/('Site Description'!$J$34)</f>
        <v>#VALUE!</v>
      </c>
    </row>
    <row r="267" spans="1:25" x14ac:dyDescent="0.2">
      <c r="A267" s="146" t="s">
        <v>32</v>
      </c>
      <c r="B267" s="247"/>
      <c r="C267" s="154" t="str">
        <f>IFERROR(Density!C267*Equations!D20,"")</f>
        <v/>
      </c>
      <c r="D267" s="154" t="str">
        <f>IFERROR(Density!D267*Equations!E20,"")</f>
        <v/>
      </c>
      <c r="E267" s="154" t="str">
        <f>IFERROR(Density!E267*Equations!F20,"")</f>
        <v/>
      </c>
      <c r="F267" s="216" t="str">
        <f>IFERROR(Density!F267*Equations!G20,"")</f>
        <v/>
      </c>
      <c r="G267" s="154" t="str">
        <f>IFERROR(Density!G267*Equations!H20,"")</f>
        <v/>
      </c>
      <c r="H267" s="154" t="str">
        <f>IFERROR(Density!H267*Equations!I20,"")</f>
        <v/>
      </c>
      <c r="I267" s="154" t="str">
        <f>IFERROR(Density!I267*Equations!J20,"")</f>
        <v/>
      </c>
      <c r="J267" s="154" t="str">
        <f>IFERROR(Density!J267*Equations!K20,"")</f>
        <v/>
      </c>
      <c r="K267" s="155" t="str">
        <f>IFERROR(Density!K267*Equations!L20,"")</f>
        <v/>
      </c>
      <c r="L267" s="189" t="e">
        <f>SUM(B267:K267)/('Site Description'!$J$34)</f>
        <v>#VALUE!</v>
      </c>
    </row>
    <row r="268" spans="1:25" x14ac:dyDescent="0.2">
      <c r="A268" s="146" t="s">
        <v>49</v>
      </c>
      <c r="B268" s="247"/>
      <c r="C268" s="154" t="str">
        <f>IFERROR(Density!C268*Equations!D21,"")</f>
        <v/>
      </c>
      <c r="D268" s="154" t="str">
        <f>IFERROR(Density!D268*Equations!E21,"")</f>
        <v/>
      </c>
      <c r="E268" s="154" t="str">
        <f>IFERROR(Density!E268*Equations!F21,"")</f>
        <v/>
      </c>
      <c r="F268" s="216" t="str">
        <f>IFERROR(Density!F268*Equations!G21,"")</f>
        <v/>
      </c>
      <c r="G268" s="154" t="str">
        <f>IFERROR(Density!G268*Equations!H21,"")</f>
        <v/>
      </c>
      <c r="H268" s="154" t="str">
        <f>IFERROR(Density!H268*Equations!I21,"")</f>
        <v/>
      </c>
      <c r="I268" s="154" t="str">
        <f>IFERROR(Density!I268*Equations!J21,"")</f>
        <v/>
      </c>
      <c r="J268" s="154" t="str">
        <f>IFERROR(Density!J268*Equations!K21,"")</f>
        <v/>
      </c>
      <c r="K268" s="155" t="str">
        <f>IFERROR(Density!K268*Equations!L21,"")</f>
        <v/>
      </c>
      <c r="L268" s="189" t="e">
        <f>SUM(B268:K268)/('Site Description'!$J$34)</f>
        <v>#VALUE!</v>
      </c>
    </row>
    <row r="269" spans="1:25" x14ac:dyDescent="0.2">
      <c r="A269" s="146" t="s">
        <v>76</v>
      </c>
      <c r="B269" s="247"/>
      <c r="C269" s="154" t="str">
        <f>IFERROR(Density!C269*Equations!D22,"")</f>
        <v/>
      </c>
      <c r="D269" s="154" t="str">
        <f>IFERROR(Density!D269*Equations!E22,"")</f>
        <v/>
      </c>
      <c r="E269" s="154" t="str">
        <f>IFERROR(Density!E269*Equations!F22,"")</f>
        <v/>
      </c>
      <c r="F269" s="214" t="str">
        <f>IFERROR(Density!F269*Equations!G22,"")</f>
        <v/>
      </c>
      <c r="G269" s="154" t="str">
        <f>IFERROR(Density!G269*Equations!H22,"")</f>
        <v/>
      </c>
      <c r="H269" s="154" t="str">
        <f>IFERROR(Density!H269*Equations!I22,"")</f>
        <v/>
      </c>
      <c r="I269" s="154" t="str">
        <f>IFERROR(Density!I269*Equations!J22,"")</f>
        <v/>
      </c>
      <c r="J269" s="100" t="str">
        <f>IFERROR(Density!J269*Equations!K22,"")</f>
        <v/>
      </c>
      <c r="K269" s="114" t="str">
        <f>IFERROR(Density!K269*Equations!L22,"")</f>
        <v/>
      </c>
      <c r="L269" s="189" t="e">
        <f>SUM(B269:K269)/('Site Description'!$J$34)</f>
        <v>#VALUE!</v>
      </c>
    </row>
    <row r="270" spans="1:25" x14ac:dyDescent="0.2">
      <c r="A270" s="146" t="s">
        <v>33</v>
      </c>
      <c r="B270" s="247"/>
      <c r="C270" s="154" t="str">
        <f>IFERROR(Density!C270*Equations!D23,"")</f>
        <v/>
      </c>
      <c r="D270" s="154" t="str">
        <f>IFERROR(Density!D270*Equations!E23,"")</f>
        <v/>
      </c>
      <c r="E270" s="154" t="str">
        <f>IFERROR(Density!E270*Equations!F23,"")</f>
        <v/>
      </c>
      <c r="F270" s="214" t="str">
        <f>IFERROR(Density!F270*Equations!G23,"")</f>
        <v/>
      </c>
      <c r="G270" s="154" t="str">
        <f>IFERROR(Density!G270*Equations!H23,"")</f>
        <v/>
      </c>
      <c r="H270" s="154" t="str">
        <f>IFERROR(Density!H270*Equations!I23,"")</f>
        <v/>
      </c>
      <c r="I270" s="154" t="str">
        <f>IFERROR(Density!I270*Equations!J23,"")</f>
        <v/>
      </c>
      <c r="J270" s="100" t="str">
        <f>IFERROR(Density!J270*Equations!K23,"")</f>
        <v/>
      </c>
      <c r="K270" s="114" t="str">
        <f>IFERROR(Density!K270*Equations!L23,"")</f>
        <v/>
      </c>
      <c r="L270" s="189" t="e">
        <f>SUM(B270:K270)/('Site Description'!$J$34)</f>
        <v>#VALUE!</v>
      </c>
    </row>
    <row r="271" spans="1:25" x14ac:dyDescent="0.2">
      <c r="A271" s="146" t="s">
        <v>111</v>
      </c>
      <c r="B271" s="247"/>
      <c r="C271" s="154" t="str">
        <f>IFERROR(Density!C271*Equations!D24,"")</f>
        <v/>
      </c>
      <c r="D271" s="154" t="str">
        <f>IFERROR(Density!D271*Equations!E24,"")</f>
        <v/>
      </c>
      <c r="E271" s="154" t="str">
        <f>IFERROR(Density!E271*Equations!F24,"")</f>
        <v/>
      </c>
      <c r="F271" s="216" t="str">
        <f>IFERROR(Density!F271*Equations!G24,"")</f>
        <v/>
      </c>
      <c r="G271" s="154" t="str">
        <f>IFERROR(Density!G271*Equations!H24,"")</f>
        <v/>
      </c>
      <c r="H271" s="154" t="str">
        <f>IFERROR(Density!H271*Equations!I24,"")</f>
        <v/>
      </c>
      <c r="I271" s="154" t="str">
        <f>IFERROR(Density!I271*Equations!J24,"")</f>
        <v/>
      </c>
      <c r="J271" s="154" t="str">
        <f>IFERROR(Density!J271*Equations!K24,"")</f>
        <v/>
      </c>
      <c r="K271" s="155" t="str">
        <f>IFERROR(Density!K271*Equations!L24,"")</f>
        <v/>
      </c>
      <c r="L271" s="189" t="e">
        <f>SUM(B271:K271)/('Site Description'!$J$34)</f>
        <v>#VALUE!</v>
      </c>
    </row>
    <row r="272" spans="1:25" x14ac:dyDescent="0.2">
      <c r="A272" s="146" t="s">
        <v>50</v>
      </c>
      <c r="B272" s="247"/>
      <c r="C272" s="154" t="str">
        <f>IFERROR(Density!C272*Equations!D25,"")</f>
        <v/>
      </c>
      <c r="D272" s="154" t="str">
        <f>IFERROR(Density!D272*Equations!E25,"")</f>
        <v/>
      </c>
      <c r="E272" s="100" t="str">
        <f>IFERROR(Density!E272*Equations!F25,"")</f>
        <v/>
      </c>
      <c r="F272" s="214" t="str">
        <f>IFERROR(Density!F272*Equations!G25,"")</f>
        <v/>
      </c>
      <c r="G272" s="154" t="str">
        <f>IFERROR(Density!G272*Equations!H25,"")</f>
        <v/>
      </c>
      <c r="H272" s="154" t="str">
        <f>IFERROR(Density!H272*Equations!I25,"")</f>
        <v/>
      </c>
      <c r="I272" s="100" t="str">
        <f>IFERROR(Density!I272*Equations!J25,"")</f>
        <v/>
      </c>
      <c r="J272" s="100" t="str">
        <f>IFERROR(Density!J272*Equations!K25,"")</f>
        <v/>
      </c>
      <c r="K272" s="114" t="str">
        <f>IFERROR(Density!K272*Equations!L25,"")</f>
        <v/>
      </c>
      <c r="L272" s="189" t="e">
        <f>SUM(B272:K272)/('Site Description'!$J$34)</f>
        <v>#VALUE!</v>
      </c>
    </row>
    <row r="273" spans="1:26" x14ac:dyDescent="0.2">
      <c r="A273" s="146" t="s">
        <v>31</v>
      </c>
      <c r="B273" s="247"/>
      <c r="C273" s="154" t="str">
        <f>IFERROR(Density!C273*Equations!D26,"")</f>
        <v/>
      </c>
      <c r="D273" s="154" t="str">
        <f>IFERROR(Density!D273*Equations!E26,"")</f>
        <v/>
      </c>
      <c r="E273" s="154" t="str">
        <f>IFERROR(Density!E273*Equations!F26,"")</f>
        <v/>
      </c>
      <c r="F273" s="216" t="str">
        <f>IFERROR(Density!F273*Equations!G26,"")</f>
        <v/>
      </c>
      <c r="G273" s="154" t="str">
        <f>IFERROR(Density!G273*Equations!H26,"")</f>
        <v/>
      </c>
      <c r="H273" s="154" t="str">
        <f>IFERROR(Density!H273*Equations!I26,"")</f>
        <v/>
      </c>
      <c r="I273" s="154" t="str">
        <f>IFERROR(Density!I273*Equations!J26,"")</f>
        <v/>
      </c>
      <c r="J273" s="154" t="str">
        <f>IFERROR(Density!J273*Equations!K26,"")</f>
        <v/>
      </c>
      <c r="K273" s="155" t="str">
        <f>IFERROR(Density!K273*Equations!L26,"")</f>
        <v/>
      </c>
      <c r="L273" s="189" t="e">
        <f>SUM(B273:K273)/('Site Description'!$J$34)</f>
        <v>#VALUE!</v>
      </c>
    </row>
    <row r="274" spans="1:26" x14ac:dyDescent="0.2">
      <c r="A274" s="146" t="s">
        <v>106</v>
      </c>
      <c r="B274" s="247"/>
      <c r="C274" s="154" t="str">
        <f>IFERROR(Density!C274*Equations!D27,"")</f>
        <v/>
      </c>
      <c r="D274" s="154" t="str">
        <f>IFERROR(Density!D274*Equations!E27,"")</f>
        <v/>
      </c>
      <c r="E274" s="154" t="str">
        <f>IFERROR(Density!E274*Equations!F27,"")</f>
        <v/>
      </c>
      <c r="F274" s="214" t="str">
        <f>IFERROR(Density!F274*Equations!G27,"")</f>
        <v/>
      </c>
      <c r="G274" s="154" t="str">
        <f>IFERROR(Density!G274*Equations!H27,"")</f>
        <v/>
      </c>
      <c r="H274" s="154" t="str">
        <f>IFERROR(Density!H274*Equations!I27,"")</f>
        <v/>
      </c>
      <c r="I274" s="154" t="str">
        <f>IFERROR(Density!I274*Equations!J27,"")</f>
        <v/>
      </c>
      <c r="J274" s="100" t="str">
        <f>IFERROR(Density!J274*Equations!K27,"")</f>
        <v/>
      </c>
      <c r="K274" s="114" t="str">
        <f>IFERROR(Density!K274*Equations!L27,"")</f>
        <v/>
      </c>
      <c r="L274" s="189" t="e">
        <f>SUM(B274:K274)/('Site Description'!$J$34)</f>
        <v>#VALUE!</v>
      </c>
    </row>
    <row r="275" spans="1:26" x14ac:dyDescent="0.2">
      <c r="A275" s="146" t="s">
        <v>51</v>
      </c>
      <c r="B275" s="247"/>
      <c r="C275" s="154" t="str">
        <f>IFERROR(Density!C275*Equations!D28,"")</f>
        <v/>
      </c>
      <c r="D275" s="154" t="str">
        <f>IFERROR(Density!D275*Equations!E28,"")</f>
        <v/>
      </c>
      <c r="E275" s="154" t="str">
        <f>IFERROR(Density!E275*Equations!F28,"")</f>
        <v/>
      </c>
      <c r="F275" s="216" t="str">
        <f>IFERROR(Density!F275*Equations!G28,"")</f>
        <v/>
      </c>
      <c r="G275" s="154" t="str">
        <f>IFERROR(Density!G275*Equations!H28,"")</f>
        <v/>
      </c>
      <c r="H275" s="154" t="str">
        <f>IFERROR(Density!H275*Equations!I28,"")</f>
        <v/>
      </c>
      <c r="I275" s="154" t="str">
        <f>IFERROR(Density!I275*Equations!J28,"")</f>
        <v/>
      </c>
      <c r="J275" s="154" t="str">
        <f>IFERROR(Density!J275*Equations!K28,"")</f>
        <v/>
      </c>
      <c r="K275" s="155" t="str">
        <f>IFERROR(Density!K275*Equations!L28,"")</f>
        <v/>
      </c>
      <c r="L275" s="189" t="e">
        <f>SUM(B275:K275)/('Site Description'!$J$34)</f>
        <v>#VALUE!</v>
      </c>
    </row>
    <row r="276" spans="1:26" x14ac:dyDescent="0.2">
      <c r="A276" s="146" t="s">
        <v>52</v>
      </c>
      <c r="B276" s="247"/>
      <c r="C276" s="154" t="str">
        <f>IFERROR(Density!C276*Equations!D29,"")</f>
        <v/>
      </c>
      <c r="D276" s="154" t="str">
        <f>IFERROR(Density!D276*Equations!E29,"")</f>
        <v/>
      </c>
      <c r="E276" s="154" t="str">
        <f>IFERROR(Density!E276*Equations!F29,"")</f>
        <v/>
      </c>
      <c r="F276" s="214" t="str">
        <f>IFERROR(Density!F276*Equations!G29,"")</f>
        <v/>
      </c>
      <c r="G276" s="154" t="str">
        <f>IFERROR(Density!G276*Equations!H29,"")</f>
        <v/>
      </c>
      <c r="H276" s="154" t="str">
        <f>IFERROR(Density!H276*Equations!I29,"")</f>
        <v/>
      </c>
      <c r="I276" s="154" t="str">
        <f>IFERROR(Density!I276*Equations!J29,"")</f>
        <v/>
      </c>
      <c r="J276" s="100" t="str">
        <f>IFERROR(Density!J276*Equations!K29,"")</f>
        <v/>
      </c>
      <c r="K276" s="114" t="str">
        <f>IFERROR(Density!K276*Equations!L29,"")</f>
        <v/>
      </c>
      <c r="L276" s="189" t="e">
        <f>SUM(B276:K276)/('Site Description'!$J$34)</f>
        <v>#VALUE!</v>
      </c>
    </row>
    <row r="277" spans="1:26" ht="16" thickBot="1" x14ac:dyDescent="0.25">
      <c r="A277" s="146" t="s">
        <v>53</v>
      </c>
      <c r="B277" s="257"/>
      <c r="C277" s="160" t="str">
        <f>IFERROR(Density!C277*Equations!D30,"")</f>
        <v/>
      </c>
      <c r="D277" s="160" t="str">
        <f>IFERROR(Density!D277*Equations!E30,"")</f>
        <v/>
      </c>
      <c r="E277" s="115" t="str">
        <f>IFERROR(Density!E277*Equations!F30,"")</f>
        <v/>
      </c>
      <c r="F277" s="215" t="str">
        <f>IFERROR(Density!F277*Equations!G30,"")</f>
        <v/>
      </c>
      <c r="G277" s="160" t="str">
        <f>IFERROR(Density!G277*Equations!H30,"")</f>
        <v/>
      </c>
      <c r="H277" s="160" t="str">
        <f>IFERROR(Density!H277*Equations!I30,"")</f>
        <v/>
      </c>
      <c r="I277" s="115" t="str">
        <f>IFERROR(Density!I277*Equations!J30,"")</f>
        <v/>
      </c>
      <c r="J277" s="115" t="str">
        <f>IFERROR(Density!J277*Equations!K30,"")</f>
        <v/>
      </c>
      <c r="K277" s="116" t="str">
        <f>IFERROR(Density!K277*Equations!L30,"")</f>
        <v/>
      </c>
      <c r="L277" s="189" t="e">
        <f>SUM(B277:K277)/('Site Description'!$J$34)</f>
        <v>#VALUE!</v>
      </c>
    </row>
    <row r="278" spans="1:26" ht="18" thickBot="1" x14ac:dyDescent="0.25">
      <c r="A278" s="211" t="s">
        <v>128</v>
      </c>
      <c r="B278" s="200" t="str">
        <f>IFERROR(SUM(B252:B277)/('Site Description'!$J$34),"")</f>
        <v/>
      </c>
      <c r="C278" s="201" t="str">
        <f>IFERROR(SUM(C252:C277)/('Site Description'!$J$34),"")</f>
        <v/>
      </c>
      <c r="D278" s="200" t="str">
        <f>IFERROR(SUM(D252:D277)/('Site Description'!$J$34),"")</f>
        <v/>
      </c>
      <c r="E278" s="200" t="str">
        <f>IFERROR(SUM(E252:E277)/('Site Description'!$J$34),"")</f>
        <v/>
      </c>
      <c r="F278" s="202" t="str">
        <f>IFERROR(SUM(F252:F277)/('Site Description'!$J$34),"")</f>
        <v/>
      </c>
      <c r="G278" s="200" t="str">
        <f>IFERROR(SUM(G252:G277)/('Site Description'!$J$34),"")</f>
        <v/>
      </c>
      <c r="H278" s="200" t="str">
        <f>IFERROR(SUM(H252:H277)/('Site Description'!$J$34),"")</f>
        <v/>
      </c>
      <c r="I278" s="200" t="str">
        <f>IFERROR(SUM(I252:I277)/('Site Description'!$J$34),"")</f>
        <v/>
      </c>
      <c r="J278" s="200" t="str">
        <f>IFERROR(SUM(J252:J277)/('Site Description'!$J$34),"")</f>
        <v/>
      </c>
      <c r="K278" s="203" t="str">
        <f>IFERROR(SUM(K252:K277)/('Site Description'!$J$34),"")</f>
        <v/>
      </c>
      <c r="L278" s="204" t="str">
        <f>IF(SUM(B278:K278)&gt;0,SUM(B278:K278),"")</f>
        <v/>
      </c>
    </row>
    <row r="279" spans="1:26" ht="16" thickBot="1" x14ac:dyDescent="0.25">
      <c r="M279" s="174"/>
      <c r="Z279" s="174"/>
    </row>
    <row r="280" spans="1:26" ht="16" thickBot="1" x14ac:dyDescent="0.25">
      <c r="A280" s="461" t="s">
        <v>64</v>
      </c>
      <c r="B280" s="462"/>
      <c r="C280" s="462"/>
      <c r="D280" s="462"/>
      <c r="E280" s="462"/>
      <c r="F280" s="462"/>
      <c r="G280" s="462"/>
      <c r="H280" s="462"/>
      <c r="I280" s="462"/>
      <c r="J280" s="462"/>
      <c r="K280" s="463"/>
      <c r="L280" s="168"/>
    </row>
    <row r="281" spans="1:26" x14ac:dyDescent="0.2">
      <c r="A281" s="171"/>
      <c r="B281" s="176" t="s">
        <v>36</v>
      </c>
      <c r="C281" s="464" t="s">
        <v>23</v>
      </c>
      <c r="D281" s="465"/>
      <c r="E281" s="465"/>
      <c r="F281" s="466"/>
      <c r="G281" s="467" t="s">
        <v>24</v>
      </c>
      <c r="H281" s="468"/>
      <c r="I281" s="468"/>
      <c r="J281" s="468"/>
      <c r="K281" s="469"/>
      <c r="L281" s="173" t="s">
        <v>66</v>
      </c>
    </row>
    <row r="282" spans="1:26" ht="17" x14ac:dyDescent="0.2">
      <c r="A282" s="177" t="s">
        <v>54</v>
      </c>
      <c r="B282" s="300" t="s">
        <v>37</v>
      </c>
      <c r="C282" s="172" t="s">
        <v>38</v>
      </c>
      <c r="D282" s="172" t="s">
        <v>39</v>
      </c>
      <c r="E282" s="172" t="s">
        <v>40</v>
      </c>
      <c r="F282" s="172" t="s">
        <v>41</v>
      </c>
      <c r="G282" s="182" t="s">
        <v>38</v>
      </c>
      <c r="H282" s="182" t="s">
        <v>39</v>
      </c>
      <c r="I282" s="182" t="s">
        <v>40</v>
      </c>
      <c r="J282" s="182" t="s">
        <v>41</v>
      </c>
      <c r="K282" s="183" t="s">
        <v>65</v>
      </c>
      <c r="L282" s="179" t="s">
        <v>129</v>
      </c>
    </row>
    <row r="283" spans="1:26" x14ac:dyDescent="0.2">
      <c r="A283" s="184" t="s">
        <v>42</v>
      </c>
      <c r="B283" s="243"/>
      <c r="C283" s="244" t="str">
        <f>IFERROR(Density!C283*Equations!D5,"")</f>
        <v/>
      </c>
      <c r="D283" s="244" t="str">
        <f>IFERROR(Density!D283*Equations!E5,"")</f>
        <v/>
      </c>
      <c r="E283" s="244" t="str">
        <f>IFERROR(Density!E283*Equations!F5,"")</f>
        <v/>
      </c>
      <c r="F283" s="245" t="str">
        <f>IFERROR(Density!F283*Equations!G5,"")</f>
        <v/>
      </c>
      <c r="G283" s="244" t="str">
        <f>IFERROR(Density!G283*Equations!H5,"")</f>
        <v/>
      </c>
      <c r="H283" s="244" t="str">
        <f>IFERROR(Density!H283*Equations!I5,"")</f>
        <v/>
      </c>
      <c r="I283" s="244" t="str">
        <f>IFERROR(Density!I283*Equations!J5,"")</f>
        <v/>
      </c>
      <c r="J283" s="244" t="str">
        <f>IFERROR(Density!J283*Equations!K5,"")</f>
        <v/>
      </c>
      <c r="K283" s="246" t="str">
        <f>IFERROR(Density!K283*Equations!L5,"")</f>
        <v/>
      </c>
      <c r="L283" s="189" t="e">
        <f>SUM(B283:K283)/('Site Description'!$K$34)</f>
        <v>#VALUE!</v>
      </c>
      <c r="O283" s="174"/>
      <c r="P283" s="174"/>
      <c r="Q283" s="174"/>
      <c r="R283" s="174"/>
      <c r="S283" s="174"/>
      <c r="T283" s="174"/>
      <c r="U283" s="174"/>
      <c r="V283" s="174"/>
      <c r="W283" s="174"/>
      <c r="X283" s="174"/>
      <c r="Y283" s="174"/>
    </row>
    <row r="284" spans="1:26" x14ac:dyDescent="0.2">
      <c r="A284" s="184" t="s">
        <v>105</v>
      </c>
      <c r="B284" s="247"/>
      <c r="C284" s="244" t="str">
        <f>IFERROR(Density!C284*Equations!D6,"")</f>
        <v/>
      </c>
      <c r="D284" s="244" t="str">
        <f>IFERROR(Density!D284*Equations!E6,"")</f>
        <v/>
      </c>
      <c r="E284" s="244" t="str">
        <f>IFERROR(Density!E284*Equations!F6,"")</f>
        <v/>
      </c>
      <c r="F284" s="248" t="str">
        <f>IFERROR(Density!F284*Equations!G6,"")</f>
        <v/>
      </c>
      <c r="G284" s="244" t="str">
        <f>IFERROR(Density!G284*Equations!H6,"")</f>
        <v/>
      </c>
      <c r="H284" s="244" t="str">
        <f>IFERROR(Density!H284*Equations!I6,"")</f>
        <v/>
      </c>
      <c r="I284" s="244" t="str">
        <f>IFERROR(Density!I284*Equations!J6,"")</f>
        <v/>
      </c>
      <c r="J284" s="249" t="str">
        <f>IFERROR(Density!J284*Equations!K6,"")</f>
        <v/>
      </c>
      <c r="K284" s="250" t="str">
        <f>IFERROR(Density!K284*Equations!L6,"")</f>
        <v/>
      </c>
      <c r="L284" s="189" t="e">
        <f>SUM(B284:K284)/('Site Description'!$K$34)</f>
        <v>#VALUE!</v>
      </c>
    </row>
    <row r="285" spans="1:26" x14ac:dyDescent="0.2">
      <c r="A285" s="184" t="s">
        <v>43</v>
      </c>
      <c r="B285" s="247"/>
      <c r="C285" s="244" t="str">
        <f>IFERROR(Density!C285*Equations!D7,"")</f>
        <v/>
      </c>
      <c r="D285" s="244" t="str">
        <f>IFERROR(Density!D285*Equations!E7,"")</f>
        <v/>
      </c>
      <c r="E285" s="244" t="str">
        <f>IFERROR(Density!E285*Equations!F7,"")</f>
        <v/>
      </c>
      <c r="F285" s="245" t="str">
        <f>IFERROR(Density!F285*Equations!G7,"")</f>
        <v/>
      </c>
      <c r="G285" s="244" t="str">
        <f>IFERROR(Density!G285*Equations!H7,"")</f>
        <v/>
      </c>
      <c r="H285" s="244" t="str">
        <f>IFERROR(Density!H285*Equations!I7,"")</f>
        <v/>
      </c>
      <c r="I285" s="244" t="str">
        <f>IFERROR(Density!I285*Equations!J7,"")</f>
        <v/>
      </c>
      <c r="J285" s="244" t="str">
        <f>IFERROR(Density!J285*Equations!K7,"")</f>
        <v/>
      </c>
      <c r="K285" s="246" t="str">
        <f>IFERROR(Density!K285*Equations!L7,"")</f>
        <v/>
      </c>
      <c r="L285" s="189" t="e">
        <f>SUM(B285:K285)/('Site Description'!$K$34)</f>
        <v>#VALUE!</v>
      </c>
    </row>
    <row r="286" spans="1:26" x14ac:dyDescent="0.2">
      <c r="A286" s="194" t="s">
        <v>104</v>
      </c>
      <c r="B286" s="247"/>
      <c r="C286" s="244" t="str">
        <f>IFERROR(Density!C286*Equations!D8,"")</f>
        <v/>
      </c>
      <c r="D286" s="244" t="str">
        <f>IFERROR(Density!D286*Equations!E8,"")</f>
        <v/>
      </c>
      <c r="E286" s="244" t="str">
        <f>IFERROR(Density!E286*Equations!F8,"")</f>
        <v/>
      </c>
      <c r="F286" s="244" t="str">
        <f>IFERROR(Density!F286*Equations!G8,"")</f>
        <v/>
      </c>
      <c r="G286" s="251" t="str">
        <f>IFERROR(Density!G286*Equations!H8,"")</f>
        <v/>
      </c>
      <c r="H286" s="244" t="str">
        <f>IFERROR(Density!H286*Equations!I8,"")</f>
        <v/>
      </c>
      <c r="I286" s="244" t="str">
        <f>IFERROR(Density!I286*Equations!J8,"")</f>
        <v/>
      </c>
      <c r="J286" s="244" t="str">
        <f>IFERROR(Density!J286*Equations!K8,"")</f>
        <v/>
      </c>
      <c r="K286" s="246" t="str">
        <f>IFERROR(Density!K286*Equations!L8,"")</f>
        <v/>
      </c>
      <c r="L286" s="189" t="e">
        <f>SUM(B286:K286)/('Site Description'!$K$34)</f>
        <v>#VALUE!</v>
      </c>
    </row>
    <row r="287" spans="1:26" x14ac:dyDescent="0.2">
      <c r="A287" s="195"/>
      <c r="B287" s="252"/>
      <c r="C287" s="253"/>
      <c r="D287" s="253"/>
      <c r="E287" s="253"/>
      <c r="F287" s="254"/>
      <c r="G287" s="253"/>
      <c r="H287" s="253"/>
      <c r="I287" s="253"/>
      <c r="J287" s="253"/>
      <c r="K287" s="255"/>
      <c r="L287" s="189"/>
      <c r="N287" s="209"/>
    </row>
    <row r="288" spans="1:26" x14ac:dyDescent="0.2">
      <c r="A288" s="195" t="s">
        <v>100</v>
      </c>
      <c r="B288" s="247"/>
      <c r="C288" s="244" t="str">
        <f>IFERROR(Density!C288*Equations!D10,"")</f>
        <v/>
      </c>
      <c r="D288" s="244" t="str">
        <f>IFERROR(Density!D288*Equations!E10,"")</f>
        <v/>
      </c>
      <c r="E288" s="244" t="str">
        <f>IFERROR(Density!E288*Equations!F10,"")</f>
        <v/>
      </c>
      <c r="F288" s="248" t="str">
        <f>IFERROR(Density!F288*Equations!G10,"")</f>
        <v/>
      </c>
      <c r="G288" s="154" t="str">
        <f>IFERROR(Density!G288*Equations!H10,"")</f>
        <v/>
      </c>
      <c r="H288" s="154" t="str">
        <f>IFERROR(Density!H288*Equations!I10,"")</f>
        <v/>
      </c>
      <c r="I288" s="154" t="str">
        <f>IFERROR(Density!I288*Equations!J10,"")</f>
        <v/>
      </c>
      <c r="J288" s="100" t="str">
        <f>IFERROR(Density!J288*Equations!K10,"")</f>
        <v/>
      </c>
      <c r="K288" s="114" t="str">
        <f>IFERROR(Density!K288*Equations!L10,"")</f>
        <v/>
      </c>
      <c r="L288" s="189" t="e">
        <f>SUM(B288:K288)/('Site Description'!$K$34)</f>
        <v>#VALUE!</v>
      </c>
    </row>
    <row r="289" spans="1:12" x14ac:dyDescent="0.2">
      <c r="A289" s="146" t="s">
        <v>44</v>
      </c>
      <c r="B289" s="247"/>
      <c r="C289" s="244" t="str">
        <f>IFERROR(Density!C289*Equations!D11,"")</f>
        <v/>
      </c>
      <c r="D289" s="244" t="str">
        <f>IFERROR(Density!D289*Equations!E11,"")</f>
        <v/>
      </c>
      <c r="E289" s="244" t="str">
        <f>IFERROR(Density!E289*Equations!F11,"")</f>
        <v/>
      </c>
      <c r="F289" s="248" t="str">
        <f>IFERROR(Density!F289*Equations!G11,"")</f>
        <v/>
      </c>
      <c r="G289" s="154" t="str">
        <f>IFERROR(Density!G289*Equations!H11,"")</f>
        <v/>
      </c>
      <c r="H289" s="154" t="str">
        <f>IFERROR(Density!H289*Equations!I11,"")</f>
        <v/>
      </c>
      <c r="I289" s="154" t="str">
        <f>IFERROR(Density!I289*Equations!J11,"")</f>
        <v/>
      </c>
      <c r="J289" s="100" t="str">
        <f>IFERROR(Density!J289*Equations!K11,"")</f>
        <v/>
      </c>
      <c r="K289" s="114" t="str">
        <f>IFERROR(Density!K289*Equations!L11,"")</f>
        <v/>
      </c>
      <c r="L289" s="189" t="e">
        <f>SUM(B289:K289)/('Site Description'!$K$34)</f>
        <v>#VALUE!</v>
      </c>
    </row>
    <row r="290" spans="1:12" x14ac:dyDescent="0.2">
      <c r="A290" s="146" t="s">
        <v>28</v>
      </c>
      <c r="B290" s="247"/>
      <c r="C290" s="244" t="str">
        <f>IFERROR(Density!C290*Equations!D12,"")</f>
        <v/>
      </c>
      <c r="D290" s="244" t="str">
        <f>IFERROR(Density!D290*Equations!E12,"")</f>
        <v/>
      </c>
      <c r="E290" s="244" t="str">
        <f>IFERROR(Density!E290*Equations!F12,"")</f>
        <v/>
      </c>
      <c r="F290" s="248" t="str">
        <f>IFERROR(Density!F290*Equations!G12,"")</f>
        <v/>
      </c>
      <c r="G290" s="154" t="str">
        <f>IFERROR(Density!G290*Equations!H12,"")</f>
        <v/>
      </c>
      <c r="H290" s="154" t="str">
        <f>IFERROR(Density!H290*Equations!I12,"")</f>
        <v/>
      </c>
      <c r="I290" s="154" t="str">
        <f>IFERROR(Density!I290*Equations!J12,"")</f>
        <v/>
      </c>
      <c r="J290" s="100" t="str">
        <f>IFERROR(Density!J290*Equations!K12,"")</f>
        <v/>
      </c>
      <c r="K290" s="114" t="str">
        <f>IFERROR(Density!K290*Equations!L12,"")</f>
        <v/>
      </c>
      <c r="L290" s="189" t="e">
        <f>SUM(B290:K290)/('Site Description'!$K$34)</f>
        <v>#VALUE!</v>
      </c>
    </row>
    <row r="291" spans="1:12" x14ac:dyDescent="0.2">
      <c r="A291" s="146" t="s">
        <v>29</v>
      </c>
      <c r="B291" s="247"/>
      <c r="C291" s="244" t="str">
        <f>IFERROR(Density!C291*Equations!D13,"")</f>
        <v/>
      </c>
      <c r="D291" s="244" t="str">
        <f>IFERROR(Density!D291*Equations!E13,"")</f>
        <v/>
      </c>
      <c r="E291" s="244" t="str">
        <f>IFERROR(Density!E291*Equations!F13,"")</f>
        <v/>
      </c>
      <c r="F291" s="245" t="str">
        <f>IFERROR(Density!F291*Equations!G13,"")</f>
        <v/>
      </c>
      <c r="G291" s="154" t="str">
        <f>IFERROR(Density!G291*Equations!H13,"")</f>
        <v/>
      </c>
      <c r="H291" s="154" t="str">
        <f>IFERROR(Density!H291*Equations!I13,"")</f>
        <v/>
      </c>
      <c r="I291" s="154" t="str">
        <f>IFERROR(Density!I291*Equations!J13,"")</f>
        <v/>
      </c>
      <c r="J291" s="154" t="str">
        <f>IFERROR(Density!J291*Equations!K13,"")</f>
        <v/>
      </c>
      <c r="K291" s="155" t="str">
        <f>IFERROR(Density!K291*Equations!L13,"")</f>
        <v/>
      </c>
      <c r="L291" s="189" t="e">
        <f>SUM(B291:K291)/('Site Description'!$K$34)</f>
        <v>#VALUE!</v>
      </c>
    </row>
    <row r="292" spans="1:12" x14ac:dyDescent="0.2">
      <c r="A292" s="146" t="s">
        <v>26</v>
      </c>
      <c r="B292" s="247"/>
      <c r="C292" s="244" t="str">
        <f>IFERROR(Density!C292*Equations!D14,"")</f>
        <v/>
      </c>
      <c r="D292" s="244" t="str">
        <f>IFERROR(Density!D292*Equations!E14,"")</f>
        <v/>
      </c>
      <c r="E292" s="244" t="str">
        <f>IFERROR(Density!E292*Equations!F14,"")</f>
        <v/>
      </c>
      <c r="F292" s="248" t="str">
        <f>IFERROR(Density!F292*Equations!G14,"")</f>
        <v/>
      </c>
      <c r="G292" s="154" t="str">
        <f>IFERROR(Density!G292*Equations!H14,"")</f>
        <v/>
      </c>
      <c r="H292" s="154" t="str">
        <f>IFERROR(Density!H292*Equations!I14,"")</f>
        <v/>
      </c>
      <c r="I292" s="154" t="str">
        <f>IFERROR(Density!I292*Equations!J14,"")</f>
        <v/>
      </c>
      <c r="J292" s="100" t="str">
        <f>IFERROR(Density!J292*Equations!K14,"")</f>
        <v/>
      </c>
      <c r="K292" s="114" t="str">
        <f>IFERROR(Density!K292*Equations!L14,"")</f>
        <v/>
      </c>
      <c r="L292" s="189" t="e">
        <f>SUM(B292:K292)/('Site Description'!$K$34)</f>
        <v>#VALUE!</v>
      </c>
    </row>
    <row r="293" spans="1:12" x14ac:dyDescent="0.2">
      <c r="A293" s="198"/>
      <c r="B293" s="252"/>
      <c r="C293" s="253"/>
      <c r="D293" s="253"/>
      <c r="E293" s="253"/>
      <c r="F293" s="254"/>
      <c r="G293" s="61"/>
      <c r="H293" s="61"/>
      <c r="I293" s="61"/>
      <c r="J293" s="61"/>
      <c r="K293" s="256"/>
      <c r="L293" s="189"/>
    </row>
    <row r="294" spans="1:12" x14ac:dyDescent="0.2">
      <c r="A294" s="146" t="s">
        <v>45</v>
      </c>
      <c r="B294" s="247"/>
      <c r="C294" s="154" t="str">
        <f>IFERROR(Density!C294*Equations!D16,"")</f>
        <v/>
      </c>
      <c r="D294" s="154" t="str">
        <f>IFERROR(Density!D294*Equations!E16,"")</f>
        <v/>
      </c>
      <c r="E294" s="154" t="str">
        <f>IFERROR(Density!E294*Equations!F16,"")</f>
        <v/>
      </c>
      <c r="F294" s="216" t="str">
        <f>IFERROR(Density!F294*Equations!G16,"")</f>
        <v/>
      </c>
      <c r="G294" s="154" t="str">
        <f>IFERROR(Density!G294*Equations!H16,"")</f>
        <v/>
      </c>
      <c r="H294" s="154" t="str">
        <f>IFERROR(Density!H294*Equations!I16,"")</f>
        <v/>
      </c>
      <c r="I294" s="154" t="str">
        <f>IFERROR(Density!I294*Equations!J16,"")</f>
        <v/>
      </c>
      <c r="J294" s="154" t="str">
        <f>IFERROR(Density!J294*Equations!K16,"")</f>
        <v/>
      </c>
      <c r="K294" s="114" t="str">
        <f>IFERROR(Density!K294*Equations!L16,"")</f>
        <v/>
      </c>
      <c r="L294" s="189" t="e">
        <f>SUM(B294:K294)/('Site Description'!$K$34)</f>
        <v>#VALUE!</v>
      </c>
    </row>
    <row r="295" spans="1:12" x14ac:dyDescent="0.2">
      <c r="A295" s="146" t="s">
        <v>46</v>
      </c>
      <c r="B295" s="247"/>
      <c r="C295" s="154" t="str">
        <f>IFERROR(Density!C295*Equations!D17,"")</f>
        <v/>
      </c>
      <c r="D295" s="154" t="str">
        <f>IFERROR(Density!D295*Equations!E17,"")</f>
        <v/>
      </c>
      <c r="E295" s="154" t="str">
        <f>IFERROR(Density!E295*Equations!F17,"")</f>
        <v/>
      </c>
      <c r="F295" s="216" t="str">
        <f>IFERROR(Density!F295*Equations!G17,"")</f>
        <v/>
      </c>
      <c r="G295" s="154" t="str">
        <f>IFERROR(Density!G295*Equations!H17,"")</f>
        <v/>
      </c>
      <c r="H295" s="154" t="str">
        <f>IFERROR(Density!H295*Equations!I17,"")</f>
        <v/>
      </c>
      <c r="I295" s="154" t="str">
        <f>IFERROR(Density!I295*Equations!J17,"")</f>
        <v/>
      </c>
      <c r="J295" s="154" t="str">
        <f>IFERROR(Density!J295*Equations!K17,"")</f>
        <v/>
      </c>
      <c r="K295" s="155" t="str">
        <f>IFERROR(Density!K295*Equations!L17,"")</f>
        <v/>
      </c>
      <c r="L295" s="189" t="e">
        <f>SUM(B295:K295)/('Site Description'!$K$34)</f>
        <v>#VALUE!</v>
      </c>
    </row>
    <row r="296" spans="1:12" x14ac:dyDescent="0.2">
      <c r="A296" s="146" t="s">
        <v>47</v>
      </c>
      <c r="B296" s="247"/>
      <c r="C296" s="154" t="str">
        <f>IFERROR(Density!C296*Equations!D18,"")</f>
        <v/>
      </c>
      <c r="D296" s="154" t="str">
        <f>IFERROR(Density!D296*Equations!E18,"")</f>
        <v/>
      </c>
      <c r="E296" s="154" t="str">
        <f>IFERROR(Density!E296*Equations!F18,"")</f>
        <v/>
      </c>
      <c r="F296" s="214" t="str">
        <f>IFERROR(Density!F296*Equations!G18,"")</f>
        <v/>
      </c>
      <c r="G296" s="154" t="str">
        <f>IFERROR(Density!G296*Equations!H18,"")</f>
        <v/>
      </c>
      <c r="H296" s="154" t="str">
        <f>IFERROR(Density!H296*Equations!I18,"")</f>
        <v/>
      </c>
      <c r="I296" s="154" t="str">
        <f>IFERROR(Density!I296*Equations!J18,"")</f>
        <v/>
      </c>
      <c r="J296" s="100" t="str">
        <f>IFERROR(Density!J296*Equations!K18,"")</f>
        <v/>
      </c>
      <c r="K296" s="114" t="str">
        <f>IFERROR(Density!K296*Equations!L18,"")</f>
        <v/>
      </c>
      <c r="L296" s="189" t="e">
        <f>SUM(B296:K296)/('Site Description'!$K$34)</f>
        <v>#VALUE!</v>
      </c>
    </row>
    <row r="297" spans="1:12" x14ac:dyDescent="0.2">
      <c r="A297" s="146" t="s">
        <v>48</v>
      </c>
      <c r="B297" s="247"/>
      <c r="C297" s="154" t="str">
        <f>IFERROR(Density!C297*Equations!D19,"")</f>
        <v/>
      </c>
      <c r="D297" s="154" t="str">
        <f>IFERROR(Density!D297*Equations!E19,"")</f>
        <v/>
      </c>
      <c r="E297" s="154" t="str">
        <f>IFERROR(Density!E297*Equations!F19,"")</f>
        <v/>
      </c>
      <c r="F297" s="214" t="str">
        <f>IFERROR(Density!F297*Equations!G19,"")</f>
        <v/>
      </c>
      <c r="G297" s="154" t="str">
        <f>IFERROR(Density!G297*Equations!H19,"")</f>
        <v/>
      </c>
      <c r="H297" s="154" t="str">
        <f>IFERROR(Density!H297*Equations!I19,"")</f>
        <v/>
      </c>
      <c r="I297" s="154" t="str">
        <f>IFERROR(Density!I297*Equations!J19,"")</f>
        <v/>
      </c>
      <c r="J297" s="100" t="str">
        <f>IFERROR(Density!J297*Equations!K19,"")</f>
        <v/>
      </c>
      <c r="K297" s="114" t="str">
        <f>IFERROR(Density!K297*Equations!L19,"")</f>
        <v/>
      </c>
      <c r="L297" s="189" t="e">
        <f>SUM(B297:K297)/('Site Description'!$K$34)</f>
        <v>#VALUE!</v>
      </c>
    </row>
    <row r="298" spans="1:12" x14ac:dyDescent="0.2">
      <c r="A298" s="146" t="s">
        <v>32</v>
      </c>
      <c r="B298" s="247"/>
      <c r="C298" s="154" t="str">
        <f>IFERROR(Density!C298*Equations!D20,"")</f>
        <v/>
      </c>
      <c r="D298" s="154" t="str">
        <f>IFERROR(Density!D298*Equations!E20,"")</f>
        <v/>
      </c>
      <c r="E298" s="154" t="str">
        <f>IFERROR(Density!E298*Equations!F20,"")</f>
        <v/>
      </c>
      <c r="F298" s="216" t="str">
        <f>IFERROR(Density!F298*Equations!G20,"")</f>
        <v/>
      </c>
      <c r="G298" s="154" t="str">
        <f>IFERROR(Density!G298*Equations!H20,"")</f>
        <v/>
      </c>
      <c r="H298" s="154" t="str">
        <f>IFERROR(Density!H298*Equations!I20,"")</f>
        <v/>
      </c>
      <c r="I298" s="154" t="str">
        <f>IFERROR(Density!I298*Equations!J20,"")</f>
        <v/>
      </c>
      <c r="J298" s="154" t="str">
        <f>IFERROR(Density!J298*Equations!K20,"")</f>
        <v/>
      </c>
      <c r="K298" s="155" t="str">
        <f>IFERROR(Density!K298*Equations!L20,"")</f>
        <v/>
      </c>
      <c r="L298" s="189" t="e">
        <f>SUM(B298:K298)/('Site Description'!$K$34)</f>
        <v>#VALUE!</v>
      </c>
    </row>
    <row r="299" spans="1:12" x14ac:dyDescent="0.2">
      <c r="A299" s="146" t="s">
        <v>49</v>
      </c>
      <c r="B299" s="247"/>
      <c r="C299" s="154" t="str">
        <f>IFERROR(Density!C299*Equations!D21,"")</f>
        <v/>
      </c>
      <c r="D299" s="154" t="str">
        <f>IFERROR(Density!D299*Equations!E21,"")</f>
        <v/>
      </c>
      <c r="E299" s="154" t="str">
        <f>IFERROR(Density!E299*Equations!F21,"")</f>
        <v/>
      </c>
      <c r="F299" s="216" t="str">
        <f>IFERROR(Density!F299*Equations!G21,"")</f>
        <v/>
      </c>
      <c r="G299" s="154" t="str">
        <f>IFERROR(Density!G299*Equations!H21,"")</f>
        <v/>
      </c>
      <c r="H299" s="154" t="str">
        <f>IFERROR(Density!H299*Equations!I21,"")</f>
        <v/>
      </c>
      <c r="I299" s="154" t="str">
        <f>IFERROR(Density!I299*Equations!J21,"")</f>
        <v/>
      </c>
      <c r="J299" s="154" t="str">
        <f>IFERROR(Density!J299*Equations!K21,"")</f>
        <v/>
      </c>
      <c r="K299" s="155" t="str">
        <f>IFERROR(Density!K299*Equations!L21,"")</f>
        <v/>
      </c>
      <c r="L299" s="189" t="e">
        <f>SUM(B299:K299)/('Site Description'!$K$34)</f>
        <v>#VALUE!</v>
      </c>
    </row>
    <row r="300" spans="1:12" x14ac:dyDescent="0.2">
      <c r="A300" s="146" t="s">
        <v>76</v>
      </c>
      <c r="B300" s="247"/>
      <c r="C300" s="154" t="str">
        <f>IFERROR(Density!C300*Equations!D22,"")</f>
        <v/>
      </c>
      <c r="D300" s="154" t="str">
        <f>IFERROR(Density!D300*Equations!E22,"")</f>
        <v/>
      </c>
      <c r="E300" s="154" t="str">
        <f>IFERROR(Density!E300*Equations!F22,"")</f>
        <v/>
      </c>
      <c r="F300" s="214" t="str">
        <f>IFERROR(Density!F300*Equations!G22,"")</f>
        <v/>
      </c>
      <c r="G300" s="154" t="str">
        <f>IFERROR(Density!G300*Equations!H22,"")</f>
        <v/>
      </c>
      <c r="H300" s="154" t="str">
        <f>IFERROR(Density!H300*Equations!I22,"")</f>
        <v/>
      </c>
      <c r="I300" s="154" t="str">
        <f>IFERROR(Density!I300*Equations!J22,"")</f>
        <v/>
      </c>
      <c r="J300" s="100" t="str">
        <f>IFERROR(Density!J300*Equations!K22,"")</f>
        <v/>
      </c>
      <c r="K300" s="114" t="str">
        <f>IFERROR(Density!K300*Equations!L22,"")</f>
        <v/>
      </c>
      <c r="L300" s="189" t="e">
        <f>SUM(B300:K300)/('Site Description'!$K$34)</f>
        <v>#VALUE!</v>
      </c>
    </row>
    <row r="301" spans="1:12" x14ac:dyDescent="0.2">
      <c r="A301" s="146" t="s">
        <v>33</v>
      </c>
      <c r="B301" s="247"/>
      <c r="C301" s="154" t="str">
        <f>IFERROR(Density!C301*Equations!D23,"")</f>
        <v/>
      </c>
      <c r="D301" s="154" t="str">
        <f>IFERROR(Density!D301*Equations!E23,"")</f>
        <v/>
      </c>
      <c r="E301" s="154" t="str">
        <f>IFERROR(Density!E301*Equations!F23,"")</f>
        <v/>
      </c>
      <c r="F301" s="214" t="str">
        <f>IFERROR(Density!F301*Equations!G23,"")</f>
        <v/>
      </c>
      <c r="G301" s="154" t="str">
        <f>IFERROR(Density!G301*Equations!H23,"")</f>
        <v/>
      </c>
      <c r="H301" s="154" t="str">
        <f>IFERROR(Density!H301*Equations!I23,"")</f>
        <v/>
      </c>
      <c r="I301" s="154" t="str">
        <f>IFERROR(Density!I301*Equations!J23,"")</f>
        <v/>
      </c>
      <c r="J301" s="100" t="str">
        <f>IFERROR(Density!J301*Equations!K23,"")</f>
        <v/>
      </c>
      <c r="K301" s="114" t="str">
        <f>IFERROR(Density!K301*Equations!L23,"")</f>
        <v/>
      </c>
      <c r="L301" s="189" t="e">
        <f>SUM(B301:K301)/('Site Description'!$K$34)</f>
        <v>#VALUE!</v>
      </c>
    </row>
    <row r="302" spans="1:12" x14ac:dyDescent="0.2">
      <c r="A302" s="146" t="s">
        <v>111</v>
      </c>
      <c r="B302" s="247"/>
      <c r="C302" s="154" t="str">
        <f>IFERROR(Density!C302*Equations!D24,"")</f>
        <v/>
      </c>
      <c r="D302" s="154" t="str">
        <f>IFERROR(Density!D302*Equations!E24,"")</f>
        <v/>
      </c>
      <c r="E302" s="154" t="str">
        <f>IFERROR(Density!E302*Equations!F24,"")</f>
        <v/>
      </c>
      <c r="F302" s="216" t="str">
        <f>IFERROR(Density!F302*Equations!G24,"")</f>
        <v/>
      </c>
      <c r="G302" s="154" t="str">
        <f>IFERROR(Density!G302*Equations!H24,"")</f>
        <v/>
      </c>
      <c r="H302" s="154" t="str">
        <f>IFERROR(Density!H302*Equations!I24,"")</f>
        <v/>
      </c>
      <c r="I302" s="154" t="str">
        <f>IFERROR(Density!I302*Equations!J24,"")</f>
        <v/>
      </c>
      <c r="J302" s="154" t="str">
        <f>IFERROR(Density!J302*Equations!K24,"")</f>
        <v/>
      </c>
      <c r="K302" s="155" t="str">
        <f>IFERROR(Density!K302*Equations!L24,"")</f>
        <v/>
      </c>
      <c r="L302" s="189" t="e">
        <f>SUM(B302:K302)/('Site Description'!$K$34)</f>
        <v>#VALUE!</v>
      </c>
    </row>
    <row r="303" spans="1:12" x14ac:dyDescent="0.2">
      <c r="A303" s="146" t="s">
        <v>50</v>
      </c>
      <c r="B303" s="247"/>
      <c r="C303" s="154" t="str">
        <f>IFERROR(Density!C303*Equations!D25,"")</f>
        <v/>
      </c>
      <c r="D303" s="154" t="str">
        <f>IFERROR(Density!D303*Equations!E25,"")</f>
        <v/>
      </c>
      <c r="E303" s="100" t="str">
        <f>IFERROR(Density!E303*Equations!F25,"")</f>
        <v/>
      </c>
      <c r="F303" s="214" t="str">
        <f>IFERROR(Density!F303*Equations!G25,"")</f>
        <v/>
      </c>
      <c r="G303" s="154" t="str">
        <f>IFERROR(Density!G303*Equations!H25,"")</f>
        <v/>
      </c>
      <c r="H303" s="154" t="str">
        <f>IFERROR(Density!H303*Equations!I25,"")</f>
        <v/>
      </c>
      <c r="I303" s="100" t="str">
        <f>IFERROR(Density!I303*Equations!J25,"")</f>
        <v/>
      </c>
      <c r="J303" s="100" t="str">
        <f>IFERROR(Density!J303*Equations!K25,"")</f>
        <v/>
      </c>
      <c r="K303" s="114" t="str">
        <f>IFERROR(Density!K303*Equations!L25,"")</f>
        <v/>
      </c>
      <c r="L303" s="189" t="e">
        <f>SUM(B303:K303)/('Site Description'!$K$34)</f>
        <v>#VALUE!</v>
      </c>
    </row>
    <row r="304" spans="1:12" x14ac:dyDescent="0.2">
      <c r="A304" s="146" t="s">
        <v>31</v>
      </c>
      <c r="B304" s="247"/>
      <c r="C304" s="154" t="str">
        <f>IFERROR(Density!C304*Equations!D26,"")</f>
        <v/>
      </c>
      <c r="D304" s="154" t="str">
        <f>IFERROR(Density!D304*Equations!E26,"")</f>
        <v/>
      </c>
      <c r="E304" s="154" t="str">
        <f>IFERROR(Density!E304*Equations!F26,"")</f>
        <v/>
      </c>
      <c r="F304" s="216" t="str">
        <f>IFERROR(Density!F304*Equations!G26,"")</f>
        <v/>
      </c>
      <c r="G304" s="154" t="str">
        <f>IFERROR(Density!G304*Equations!H26,"")</f>
        <v/>
      </c>
      <c r="H304" s="154" t="str">
        <f>IFERROR(Density!H304*Equations!I26,"")</f>
        <v/>
      </c>
      <c r="I304" s="154" t="str">
        <f>IFERROR(Density!I304*Equations!J26,"")</f>
        <v/>
      </c>
      <c r="J304" s="154" t="str">
        <f>IFERROR(Density!J304*Equations!K26,"")</f>
        <v/>
      </c>
      <c r="K304" s="155" t="str">
        <f>IFERROR(Density!K304*Equations!L26,"")</f>
        <v/>
      </c>
      <c r="L304" s="189" t="e">
        <f>SUM(B304:K304)/('Site Description'!$K$34)</f>
        <v>#VALUE!</v>
      </c>
    </row>
    <row r="305" spans="1:12" x14ac:dyDescent="0.2">
      <c r="A305" s="146" t="s">
        <v>106</v>
      </c>
      <c r="B305" s="247"/>
      <c r="C305" s="154" t="str">
        <f>IFERROR(Density!C305*Equations!D27,"")</f>
        <v/>
      </c>
      <c r="D305" s="154" t="str">
        <f>IFERROR(Density!D305*Equations!E27,"")</f>
        <v/>
      </c>
      <c r="E305" s="154" t="str">
        <f>IFERROR(Density!E305*Equations!F27,"")</f>
        <v/>
      </c>
      <c r="F305" s="214" t="str">
        <f>IFERROR(Density!F305*Equations!G27,"")</f>
        <v/>
      </c>
      <c r="G305" s="154" t="str">
        <f>IFERROR(Density!G305*Equations!H27,"")</f>
        <v/>
      </c>
      <c r="H305" s="154" t="str">
        <f>IFERROR(Density!H305*Equations!I27,"")</f>
        <v/>
      </c>
      <c r="I305" s="154" t="str">
        <f>IFERROR(Density!I305*Equations!J27,"")</f>
        <v/>
      </c>
      <c r="J305" s="100" t="str">
        <f>IFERROR(Density!J305*Equations!K27,"")</f>
        <v/>
      </c>
      <c r="K305" s="114" t="str">
        <f>IFERROR(Density!K305*Equations!L27,"")</f>
        <v/>
      </c>
      <c r="L305" s="189" t="e">
        <f>SUM(B305:K305)/('Site Description'!$K$34)</f>
        <v>#VALUE!</v>
      </c>
    </row>
    <row r="306" spans="1:12" x14ac:dyDescent="0.2">
      <c r="A306" s="146" t="s">
        <v>51</v>
      </c>
      <c r="B306" s="247"/>
      <c r="C306" s="154" t="str">
        <f>IFERROR(Density!C306*Equations!D28,"")</f>
        <v/>
      </c>
      <c r="D306" s="154" t="str">
        <f>IFERROR(Density!D306*Equations!E28,"")</f>
        <v/>
      </c>
      <c r="E306" s="154" t="str">
        <f>IFERROR(Density!E306*Equations!F28,"")</f>
        <v/>
      </c>
      <c r="F306" s="216" t="str">
        <f>IFERROR(Density!F306*Equations!G28,"")</f>
        <v/>
      </c>
      <c r="G306" s="154" t="str">
        <f>IFERROR(Density!G306*Equations!H28,"")</f>
        <v/>
      </c>
      <c r="H306" s="154" t="str">
        <f>IFERROR(Density!H306*Equations!I28,"")</f>
        <v/>
      </c>
      <c r="I306" s="154" t="str">
        <f>IFERROR(Density!I306*Equations!J28,"")</f>
        <v/>
      </c>
      <c r="J306" s="154" t="str">
        <f>IFERROR(Density!J306*Equations!K28,"")</f>
        <v/>
      </c>
      <c r="K306" s="155" t="str">
        <f>IFERROR(Density!K306*Equations!L28,"")</f>
        <v/>
      </c>
      <c r="L306" s="189" t="e">
        <f>SUM(B306:K306)/('Site Description'!$K$34)</f>
        <v>#VALUE!</v>
      </c>
    </row>
    <row r="307" spans="1:12" x14ac:dyDescent="0.2">
      <c r="A307" s="146" t="s">
        <v>52</v>
      </c>
      <c r="B307" s="247"/>
      <c r="C307" s="154" t="str">
        <f>IFERROR(Density!C307*Equations!D29,"")</f>
        <v/>
      </c>
      <c r="D307" s="154" t="str">
        <f>IFERROR(Density!D307*Equations!E29,"")</f>
        <v/>
      </c>
      <c r="E307" s="154" t="str">
        <f>IFERROR(Density!E307*Equations!F29,"")</f>
        <v/>
      </c>
      <c r="F307" s="214" t="str">
        <f>IFERROR(Density!F307*Equations!G29,"")</f>
        <v/>
      </c>
      <c r="G307" s="154" t="str">
        <f>IFERROR(Density!G307*Equations!H29,"")</f>
        <v/>
      </c>
      <c r="H307" s="154" t="str">
        <f>IFERROR(Density!H307*Equations!I29,"")</f>
        <v/>
      </c>
      <c r="I307" s="154" t="str">
        <f>IFERROR(Density!I307*Equations!J29,"")</f>
        <v/>
      </c>
      <c r="J307" s="100" t="str">
        <f>IFERROR(Density!J307*Equations!K29,"")</f>
        <v/>
      </c>
      <c r="K307" s="114" t="str">
        <f>IFERROR(Density!K307*Equations!L29,"")</f>
        <v/>
      </c>
      <c r="L307" s="189" t="e">
        <f>SUM(B307:K307)/('Site Description'!$K$34)</f>
        <v>#VALUE!</v>
      </c>
    </row>
    <row r="308" spans="1:12" ht="16" thickBot="1" x14ac:dyDescent="0.25">
      <c r="A308" s="146" t="s">
        <v>53</v>
      </c>
      <c r="B308" s="257"/>
      <c r="C308" s="160" t="str">
        <f>IFERROR(Density!C308*Equations!D30,"")</f>
        <v/>
      </c>
      <c r="D308" s="160" t="str">
        <f>IFERROR(Density!D308*Equations!E30,"")</f>
        <v/>
      </c>
      <c r="E308" s="115" t="str">
        <f>IFERROR(Density!E308*Equations!F30,"")</f>
        <v/>
      </c>
      <c r="F308" s="215" t="str">
        <f>IFERROR(Density!F308*Equations!G30,"")</f>
        <v/>
      </c>
      <c r="G308" s="160" t="str">
        <f>IFERROR(Density!G308*Equations!H30,"")</f>
        <v/>
      </c>
      <c r="H308" s="160" t="str">
        <f>IFERROR(Density!H308*Equations!I30,"")</f>
        <v/>
      </c>
      <c r="I308" s="115" t="str">
        <f>IFERROR(Density!I308*Equations!J30,"")</f>
        <v/>
      </c>
      <c r="J308" s="115" t="str">
        <f>IFERROR(Density!J308*Equations!K30,"")</f>
        <v/>
      </c>
      <c r="K308" s="116" t="str">
        <f>IFERROR(Density!K308*Equations!L30,"")</f>
        <v/>
      </c>
      <c r="L308" s="189" t="e">
        <f>SUM(B308:K308)/('Site Description'!$K$34)</f>
        <v>#VALUE!</v>
      </c>
    </row>
    <row r="309" spans="1:12" ht="18" thickBot="1" x14ac:dyDescent="0.25">
      <c r="A309" s="211" t="s">
        <v>128</v>
      </c>
      <c r="B309" s="200" t="str">
        <f>IFERROR(SUM(B283:B308)/('Site Description'!$K$34),"")</f>
        <v/>
      </c>
      <c r="C309" s="201" t="str">
        <f>IFERROR(SUM(C283:C308)/('Site Description'!$K$34),"")</f>
        <v/>
      </c>
      <c r="D309" s="200" t="str">
        <f>IFERROR(SUM(D283:D308)/('Site Description'!$K$34),"")</f>
        <v/>
      </c>
      <c r="E309" s="200" t="str">
        <f>IFERROR(SUM(E283:E308)/('Site Description'!$K$34),"")</f>
        <v/>
      </c>
      <c r="F309" s="202" t="str">
        <f>IFERROR(SUM(F283:F308)/('Site Description'!$K$34),"")</f>
        <v/>
      </c>
      <c r="G309" s="200" t="str">
        <f>IFERROR(SUM(G283:G308)/('Site Description'!$K$34),"")</f>
        <v/>
      </c>
      <c r="H309" s="200" t="str">
        <f>IFERROR(SUM(H283:H308)/('Site Description'!$K$34),"")</f>
        <v/>
      </c>
      <c r="I309" s="200" t="str">
        <f>IFERROR(SUM(I283:I308)/('Site Description'!$K$34),"")</f>
        <v/>
      </c>
      <c r="J309" s="200" t="str">
        <f>IFERROR(SUM(J283:J308)/('Site Description'!$K$34),"")</f>
        <v/>
      </c>
      <c r="K309" s="203" t="str">
        <f>IFERROR(SUM(K283:K308)/('Site Description'!$K$34),"")</f>
        <v/>
      </c>
      <c r="L309" s="204" t="str">
        <f>IF(SUM(B309:K309)&gt;0,SUM(B309:K309),"")</f>
        <v/>
      </c>
    </row>
  </sheetData>
  <sheetProtection algorithmName="SHA-512" hashValue="l7Df112x3oQmpWr34/GJdHkxybq0V+ByQB4IyH9BLqfbd5Qco/tdpuWKzsaehDhcaPMkCl6lv9emg6+OTwPSOw==" saltValue="GVYS0lGGAdRv2moELSlcqw==" spinCount="100000" sheet="1" objects="1" scenarios="1"/>
  <mergeCells count="36">
    <mergeCell ref="C64:F64"/>
    <mergeCell ref="C95:F95"/>
    <mergeCell ref="C126:F126"/>
    <mergeCell ref="C157:F157"/>
    <mergeCell ref="A125:K125"/>
    <mergeCell ref="G126:K126"/>
    <mergeCell ref="A156:K156"/>
    <mergeCell ref="C219:F219"/>
    <mergeCell ref="C250:F250"/>
    <mergeCell ref="G157:K157"/>
    <mergeCell ref="A280:K280"/>
    <mergeCell ref="G281:K281"/>
    <mergeCell ref="A187:K187"/>
    <mergeCell ref="G188:K188"/>
    <mergeCell ref="A218:K218"/>
    <mergeCell ref="G219:K219"/>
    <mergeCell ref="A249:K249"/>
    <mergeCell ref="G250:K250"/>
    <mergeCell ref="C188:F188"/>
    <mergeCell ref="C281:F281"/>
    <mergeCell ref="N1:X1"/>
    <mergeCell ref="T2:X2"/>
    <mergeCell ref="G95:K95"/>
    <mergeCell ref="A1:K1"/>
    <mergeCell ref="G2:K2"/>
    <mergeCell ref="A32:K32"/>
    <mergeCell ref="G33:K33"/>
    <mergeCell ref="N32:X32"/>
    <mergeCell ref="T33:X33"/>
    <mergeCell ref="A63:K63"/>
    <mergeCell ref="C2:F2"/>
    <mergeCell ref="P2:S2"/>
    <mergeCell ref="P33:S33"/>
    <mergeCell ref="G64:K64"/>
    <mergeCell ref="A94:K94"/>
    <mergeCell ref="C33:F33"/>
  </mergeCells>
  <pageMargins left="0.39370078740157483" right="0.39370078740157483" top="0.74803149606299213" bottom="0.74803149606299213"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V115"/>
  <sheetViews>
    <sheetView topLeftCell="B1" zoomScale="85" zoomScaleNormal="85" workbookViewId="0">
      <selection activeCell="D5" sqref="D5"/>
    </sheetView>
  </sheetViews>
  <sheetFormatPr baseColWidth="10" defaultColWidth="8.83203125" defaultRowHeight="15" x14ac:dyDescent="0.2"/>
  <cols>
    <col min="1" max="1" width="3.83203125" style="299" customWidth="1"/>
    <col min="2" max="2" width="2.83203125" customWidth="1"/>
    <col min="3" max="3" width="47.33203125" customWidth="1"/>
    <col min="4" max="12" width="10.6640625" customWidth="1"/>
    <col min="13" max="13" width="18.83203125" customWidth="1"/>
    <col min="14" max="14" width="19.1640625" customWidth="1"/>
    <col min="15" max="18" width="9.5" bestFit="1" customWidth="1"/>
    <col min="19" max="19" width="8.83203125" bestFit="1" customWidth="1"/>
    <col min="20" max="22" width="9.5" bestFit="1" customWidth="1"/>
    <col min="23" max="23" width="10.5" bestFit="1" customWidth="1"/>
    <col min="25" max="25" width="14.33203125" customWidth="1"/>
    <col min="26" max="26" width="12" bestFit="1" customWidth="1"/>
    <col min="27" max="27" width="18.5" bestFit="1" customWidth="1"/>
    <col min="28" max="28" width="16.5" bestFit="1" customWidth="1"/>
    <col min="29" max="29" width="20.5" bestFit="1" customWidth="1"/>
  </cols>
  <sheetData>
    <row r="1" spans="1:25" ht="16" thickBot="1" x14ac:dyDescent="0.25">
      <c r="A1" s="42"/>
      <c r="B1" s="43"/>
      <c r="C1" s="43"/>
      <c r="D1" s="43"/>
      <c r="E1" s="43"/>
      <c r="F1" s="43"/>
      <c r="G1" s="43"/>
      <c r="H1" s="43"/>
      <c r="I1" s="43"/>
      <c r="J1" s="43"/>
      <c r="K1" s="43"/>
      <c r="L1" s="43"/>
      <c r="M1" s="43"/>
      <c r="N1" s="43"/>
      <c r="O1" s="43"/>
      <c r="P1" s="43"/>
      <c r="Q1" s="43"/>
      <c r="R1" s="43"/>
      <c r="S1" s="43"/>
      <c r="T1" s="43"/>
      <c r="U1" s="43"/>
      <c r="V1" s="43"/>
      <c r="W1" s="43"/>
      <c r="X1" s="44"/>
    </row>
    <row r="2" spans="1:25" ht="16" thickBot="1" x14ac:dyDescent="0.25">
      <c r="A2" s="45"/>
      <c r="B2" s="29"/>
      <c r="C2" s="500" t="s">
        <v>86</v>
      </c>
      <c r="D2" s="501"/>
      <c r="E2" s="501"/>
      <c r="F2" s="501"/>
      <c r="G2" s="501"/>
      <c r="H2" s="501"/>
      <c r="I2" s="501"/>
      <c r="J2" s="501"/>
      <c r="K2" s="501"/>
      <c r="L2" s="501"/>
      <c r="M2" s="501"/>
      <c r="N2" s="501"/>
      <c r="O2" s="501"/>
      <c r="P2" s="501"/>
      <c r="Q2" s="501"/>
      <c r="R2" s="501"/>
      <c r="S2" s="501"/>
      <c r="T2" s="502"/>
      <c r="U2" s="29"/>
      <c r="V2" s="29"/>
      <c r="W2" s="29"/>
      <c r="X2" s="31"/>
    </row>
    <row r="3" spans="1:25" ht="15" customHeight="1" x14ac:dyDescent="0.2">
      <c r="A3" s="45"/>
      <c r="B3" s="29"/>
      <c r="C3" s="104"/>
      <c r="D3" s="512" t="s">
        <v>23</v>
      </c>
      <c r="E3" s="479"/>
      <c r="F3" s="479"/>
      <c r="G3" s="513"/>
      <c r="H3" s="512" t="s">
        <v>24</v>
      </c>
      <c r="I3" s="479"/>
      <c r="J3" s="479"/>
      <c r="K3" s="479"/>
      <c r="L3" s="480"/>
      <c r="M3" s="503" t="s">
        <v>120</v>
      </c>
      <c r="N3" s="504"/>
      <c r="O3" s="504"/>
      <c r="P3" s="504"/>
      <c r="Q3" s="504"/>
      <c r="R3" s="504"/>
      <c r="S3" s="504"/>
      <c r="T3" s="505"/>
      <c r="U3" s="29"/>
      <c r="V3" s="29"/>
      <c r="W3" s="29"/>
      <c r="X3" s="31"/>
    </row>
    <row r="4" spans="1:25" ht="16" thickBot="1" x14ac:dyDescent="0.25">
      <c r="A4" s="45"/>
      <c r="B4" s="29"/>
      <c r="C4" s="32" t="s">
        <v>99</v>
      </c>
      <c r="D4" s="24" t="s">
        <v>38</v>
      </c>
      <c r="E4" s="24" t="s">
        <v>39</v>
      </c>
      <c r="F4" s="24" t="s">
        <v>40</v>
      </c>
      <c r="G4" s="24" t="s">
        <v>41</v>
      </c>
      <c r="H4" s="24" t="s">
        <v>38</v>
      </c>
      <c r="I4" s="24" t="s">
        <v>39</v>
      </c>
      <c r="J4" s="24" t="s">
        <v>40</v>
      </c>
      <c r="K4" s="24" t="s">
        <v>41</v>
      </c>
      <c r="L4" s="25" t="s">
        <v>65</v>
      </c>
      <c r="M4" s="506"/>
      <c r="N4" s="507"/>
      <c r="O4" s="507"/>
      <c r="P4" s="507"/>
      <c r="Q4" s="507"/>
      <c r="R4" s="507"/>
      <c r="S4" s="507"/>
      <c r="T4" s="508"/>
      <c r="U4" s="29"/>
      <c r="V4" s="29"/>
      <c r="W4" s="29"/>
      <c r="X4" s="31"/>
      <c r="Y4" s="26"/>
    </row>
    <row r="5" spans="1:25" x14ac:dyDescent="0.2">
      <c r="A5" s="45"/>
      <c r="B5" s="29"/>
      <c r="C5" s="308" t="s">
        <v>42</v>
      </c>
      <c r="D5" s="309"/>
      <c r="E5" s="309"/>
      <c r="F5" s="309"/>
      <c r="G5" s="310"/>
      <c r="H5" s="309"/>
      <c r="I5" s="309"/>
      <c r="J5" s="309"/>
      <c r="K5" s="309"/>
      <c r="L5" s="311"/>
      <c r="M5" s="509" t="s">
        <v>147</v>
      </c>
      <c r="N5" s="510"/>
      <c r="O5" s="510"/>
      <c r="P5" s="510"/>
      <c r="Q5" s="510"/>
      <c r="R5" s="510"/>
      <c r="S5" s="510"/>
      <c r="T5" s="511"/>
      <c r="U5" s="29"/>
      <c r="V5" s="29"/>
      <c r="W5" s="29"/>
      <c r="X5" s="31"/>
      <c r="Y5" s="26"/>
    </row>
    <row r="6" spans="1:25" x14ac:dyDescent="0.2">
      <c r="A6" s="45"/>
      <c r="B6" s="29"/>
      <c r="C6" s="308" t="s">
        <v>131</v>
      </c>
      <c r="D6" s="309"/>
      <c r="E6" s="309"/>
      <c r="F6" s="309"/>
      <c r="G6" s="312"/>
      <c r="H6" s="309"/>
      <c r="I6" s="309"/>
      <c r="J6" s="309"/>
      <c r="K6" s="312"/>
      <c r="L6" s="313"/>
      <c r="M6" s="493" t="s">
        <v>147</v>
      </c>
      <c r="N6" s="494"/>
      <c r="O6" s="494"/>
      <c r="P6" s="494"/>
      <c r="Q6" s="494"/>
      <c r="R6" s="494"/>
      <c r="S6" s="494"/>
      <c r="T6" s="495"/>
      <c r="U6" s="29"/>
      <c r="V6" s="29"/>
      <c r="W6" s="29"/>
      <c r="X6" s="31"/>
    </row>
    <row r="7" spans="1:25" x14ac:dyDescent="0.2">
      <c r="A7" s="45"/>
      <c r="B7" s="29"/>
      <c r="C7" s="308" t="s">
        <v>43</v>
      </c>
      <c r="D7" s="314">
        <f>O104</f>
        <v>1.0126522768680821</v>
      </c>
      <c r="E7" s="314">
        <f t="shared" ref="E7:L7" si="0">P104</f>
        <v>2.4245638900191615</v>
      </c>
      <c r="F7" s="314">
        <f t="shared" si="0"/>
        <v>3.4318754376460139</v>
      </c>
      <c r="G7" s="314">
        <f t="shared" si="0"/>
        <v>4.3601044990191822</v>
      </c>
      <c r="H7" s="314">
        <f t="shared" si="0"/>
        <v>1.0126522768680821</v>
      </c>
      <c r="I7" s="314">
        <f t="shared" si="0"/>
        <v>2.1462655371591457</v>
      </c>
      <c r="J7" s="314">
        <f t="shared" si="0"/>
        <v>3.4318754376460139</v>
      </c>
      <c r="K7" s="314">
        <f t="shared" si="0"/>
        <v>4.3601044990191822</v>
      </c>
      <c r="L7" s="314">
        <f t="shared" si="0"/>
        <v>5.7551758613414563</v>
      </c>
      <c r="M7" s="493"/>
      <c r="N7" s="494"/>
      <c r="O7" s="494"/>
      <c r="P7" s="494"/>
      <c r="Q7" s="494"/>
      <c r="R7" s="494"/>
      <c r="S7" s="494"/>
      <c r="T7" s="495"/>
      <c r="U7" s="29"/>
      <c r="V7" s="29"/>
      <c r="W7" s="29"/>
      <c r="X7" s="31"/>
    </row>
    <row r="8" spans="1:25" x14ac:dyDescent="0.2">
      <c r="A8" s="45"/>
      <c r="B8" s="29"/>
      <c r="C8" s="308" t="s">
        <v>132</v>
      </c>
      <c r="D8" s="314">
        <f>O97</f>
        <v>17.564240898620096</v>
      </c>
      <c r="E8" s="314">
        <f t="shared" ref="E8:L8" si="1">P97</f>
        <v>76.514674817075871</v>
      </c>
      <c r="F8" s="314">
        <f t="shared" si="1"/>
        <v>205.99030173547865</v>
      </c>
      <c r="G8" s="314">
        <f t="shared" si="1"/>
        <v>437.55249208027442</v>
      </c>
      <c r="H8" s="314">
        <f t="shared" si="1"/>
        <v>14.58697638453239</v>
      </c>
      <c r="I8" s="314">
        <f t="shared" si="1"/>
        <v>69.883438845521965</v>
      </c>
      <c r="J8" s="314">
        <f t="shared" si="1"/>
        <v>209.50123073175385</v>
      </c>
      <c r="K8" s="314">
        <f t="shared" si="1"/>
        <v>387.41429489292733</v>
      </c>
      <c r="L8" s="314">
        <f t="shared" si="1"/>
        <v>765.26053329158015</v>
      </c>
      <c r="M8" s="493"/>
      <c r="N8" s="494"/>
      <c r="O8" s="494"/>
      <c r="P8" s="494"/>
      <c r="Q8" s="494"/>
      <c r="R8" s="494"/>
      <c r="S8" s="494"/>
      <c r="T8" s="495"/>
      <c r="U8" s="29"/>
      <c r="V8" s="29"/>
      <c r="W8" s="29"/>
      <c r="X8" s="31"/>
    </row>
    <row r="9" spans="1:25" x14ac:dyDescent="0.2">
      <c r="A9" s="45"/>
      <c r="B9" s="29"/>
      <c r="C9" s="315"/>
      <c r="D9" s="316"/>
      <c r="E9" s="316"/>
      <c r="F9" s="316"/>
      <c r="G9" s="316"/>
      <c r="H9" s="316"/>
      <c r="I9" s="316"/>
      <c r="J9" s="316"/>
      <c r="K9" s="316"/>
      <c r="L9" s="317"/>
      <c r="M9" s="493"/>
      <c r="N9" s="494"/>
      <c r="O9" s="494"/>
      <c r="P9" s="494"/>
      <c r="Q9" s="494"/>
      <c r="R9" s="494"/>
      <c r="S9" s="494"/>
      <c r="T9" s="495"/>
      <c r="U9" s="29"/>
      <c r="V9" s="29"/>
      <c r="W9" s="29"/>
      <c r="X9" s="31"/>
    </row>
    <row r="10" spans="1:25" x14ac:dyDescent="0.2">
      <c r="A10" s="45"/>
      <c r="B10" s="29"/>
      <c r="C10" s="318" t="s">
        <v>100</v>
      </c>
      <c r="D10" s="314">
        <f>O100</f>
        <v>4.9572884495618048</v>
      </c>
      <c r="E10" s="314">
        <f>P100</f>
        <v>13.117145607393402</v>
      </c>
      <c r="F10" s="314">
        <f>Q100</f>
        <v>42.343238632212312</v>
      </c>
      <c r="G10" s="319"/>
      <c r="H10" s="314">
        <f>S100</f>
        <v>4.8003066388293796</v>
      </c>
      <c r="I10" s="314">
        <f>T100</f>
        <v>12.789082030207913</v>
      </c>
      <c r="J10" s="314">
        <f>U100</f>
        <v>42.343238632212312</v>
      </c>
      <c r="K10" s="319"/>
      <c r="L10" s="319"/>
      <c r="M10" s="493"/>
      <c r="N10" s="494"/>
      <c r="O10" s="494"/>
      <c r="P10" s="494"/>
      <c r="Q10" s="494"/>
      <c r="R10" s="494"/>
      <c r="S10" s="494"/>
      <c r="T10" s="495"/>
      <c r="U10" s="29"/>
      <c r="V10" s="29"/>
      <c r="W10" s="29"/>
      <c r="X10" s="31"/>
    </row>
    <row r="11" spans="1:25" x14ac:dyDescent="0.2">
      <c r="A11" s="45"/>
      <c r="B11" s="29"/>
      <c r="C11" s="320" t="s">
        <v>44</v>
      </c>
      <c r="D11" s="314">
        <f>O100</f>
        <v>4.9572884495618048</v>
      </c>
      <c r="E11" s="314">
        <f>P100</f>
        <v>13.117145607393402</v>
      </c>
      <c r="F11" s="314">
        <f>Q100</f>
        <v>42.343238632212312</v>
      </c>
      <c r="G11" s="319"/>
      <c r="H11" s="314">
        <f>S100</f>
        <v>4.8003066388293796</v>
      </c>
      <c r="I11" s="314">
        <f>T100</f>
        <v>12.789082030207913</v>
      </c>
      <c r="J11" s="314">
        <f>U100</f>
        <v>42.343238632212312</v>
      </c>
      <c r="K11" s="319"/>
      <c r="L11" s="319"/>
      <c r="M11" s="493"/>
      <c r="N11" s="494"/>
      <c r="O11" s="494"/>
      <c r="P11" s="494"/>
      <c r="Q11" s="494"/>
      <c r="R11" s="494"/>
      <c r="S11" s="494"/>
      <c r="T11" s="495"/>
      <c r="U11" s="29"/>
      <c r="V11" s="29"/>
      <c r="W11" s="29"/>
      <c r="X11" s="31"/>
    </row>
    <row r="12" spans="1:25" x14ac:dyDescent="0.2">
      <c r="A12" s="45"/>
      <c r="B12" s="29"/>
      <c r="C12" s="320" t="s">
        <v>28</v>
      </c>
      <c r="D12" s="314">
        <f>O99</f>
        <v>3.2610695439868542</v>
      </c>
      <c r="E12" s="314">
        <f>P99</f>
        <v>13.655605284075023</v>
      </c>
      <c r="F12" s="314">
        <f>Q99</f>
        <v>31.106703929163235</v>
      </c>
      <c r="G12" s="319"/>
      <c r="H12" s="314">
        <f>S99</f>
        <v>2.7744519077418373</v>
      </c>
      <c r="I12" s="314">
        <f>T99</f>
        <v>12.038461158582995</v>
      </c>
      <c r="J12" s="314">
        <f>U99</f>
        <v>31.106703929163235</v>
      </c>
      <c r="K12" s="319"/>
      <c r="L12" s="319"/>
      <c r="M12" s="493"/>
      <c r="N12" s="494"/>
      <c r="O12" s="494"/>
      <c r="P12" s="494"/>
      <c r="Q12" s="494"/>
      <c r="R12" s="494"/>
      <c r="S12" s="494"/>
      <c r="T12" s="495"/>
      <c r="U12" s="29"/>
      <c r="V12" s="29"/>
      <c r="W12" s="29"/>
      <c r="X12" s="31"/>
    </row>
    <row r="13" spans="1:25" x14ac:dyDescent="0.2">
      <c r="A13" s="45"/>
      <c r="B13" s="29"/>
      <c r="C13" s="320" t="s">
        <v>29</v>
      </c>
      <c r="D13" s="314">
        <f>O98</f>
        <v>14.984762289950389</v>
      </c>
      <c r="E13" s="314">
        <f>P98</f>
        <v>72.089202024045875</v>
      </c>
      <c r="F13" s="314">
        <f>Q98</f>
        <v>279.86354459723441</v>
      </c>
      <c r="G13" s="314">
        <f>R98</f>
        <v>455.32267436861497</v>
      </c>
      <c r="H13" s="314">
        <f>S98</f>
        <v>14.870434616723756</v>
      </c>
      <c r="I13" s="314">
        <f t="shared" ref="I13:J13" si="2">T98</f>
        <v>73.148814599010649</v>
      </c>
      <c r="J13" s="314">
        <f t="shared" si="2"/>
        <v>263.03749057826144</v>
      </c>
      <c r="K13" s="314">
        <f>V98</f>
        <v>415.01044083284944</v>
      </c>
      <c r="L13" s="314">
        <f>W98</f>
        <v>586.23750442720541</v>
      </c>
      <c r="M13" s="493"/>
      <c r="N13" s="494"/>
      <c r="O13" s="494"/>
      <c r="P13" s="494"/>
      <c r="Q13" s="494"/>
      <c r="R13" s="494"/>
      <c r="S13" s="494"/>
      <c r="T13" s="495"/>
      <c r="U13" s="29"/>
      <c r="V13" s="29"/>
      <c r="W13" s="29"/>
      <c r="X13" s="31"/>
    </row>
    <row r="14" spans="1:25" x14ac:dyDescent="0.2">
      <c r="A14" s="45"/>
      <c r="B14" s="29"/>
      <c r="C14" s="320" t="s">
        <v>26</v>
      </c>
      <c r="D14" s="314">
        <f>O100</f>
        <v>4.9572884495618048</v>
      </c>
      <c r="E14" s="314">
        <f>P100</f>
        <v>13.117145607393402</v>
      </c>
      <c r="F14" s="314">
        <f>Q100</f>
        <v>42.343238632212312</v>
      </c>
      <c r="G14" s="319"/>
      <c r="H14" s="314">
        <f>S100</f>
        <v>4.8003066388293796</v>
      </c>
      <c r="I14" s="314">
        <f>T100</f>
        <v>12.789082030207913</v>
      </c>
      <c r="J14" s="314">
        <f>U100</f>
        <v>42.343238632212312</v>
      </c>
      <c r="K14" s="319"/>
      <c r="L14" s="319"/>
      <c r="M14" s="493"/>
      <c r="N14" s="494"/>
      <c r="O14" s="494"/>
      <c r="P14" s="494"/>
      <c r="Q14" s="494"/>
      <c r="R14" s="494"/>
      <c r="S14" s="494"/>
      <c r="T14" s="495"/>
      <c r="U14" s="29"/>
      <c r="V14" s="29"/>
      <c r="W14" s="29"/>
      <c r="X14" s="31"/>
    </row>
    <row r="15" spans="1:25" x14ac:dyDescent="0.2">
      <c r="A15" s="45"/>
      <c r="B15" s="29"/>
      <c r="C15" s="321"/>
      <c r="D15" s="316"/>
      <c r="E15" s="316"/>
      <c r="F15" s="316"/>
      <c r="G15" s="316"/>
      <c r="H15" s="316"/>
      <c r="I15" s="316"/>
      <c r="J15" s="316"/>
      <c r="K15" s="316"/>
      <c r="L15" s="317"/>
      <c r="M15" s="493"/>
      <c r="N15" s="494"/>
      <c r="O15" s="494"/>
      <c r="P15" s="494"/>
      <c r="Q15" s="494"/>
      <c r="R15" s="494"/>
      <c r="S15" s="494"/>
      <c r="T15" s="495"/>
      <c r="U15" s="29"/>
      <c r="V15" s="29"/>
      <c r="W15" s="29"/>
      <c r="X15" s="31"/>
    </row>
    <row r="16" spans="1:25" x14ac:dyDescent="0.2">
      <c r="A16" s="45"/>
      <c r="B16" s="29"/>
      <c r="C16" s="320" t="s">
        <v>45</v>
      </c>
      <c r="D16" s="314">
        <f>O114</f>
        <v>1.2629679323522922</v>
      </c>
      <c r="E16" s="314">
        <f t="shared" ref="E16:I16" si="3">P114</f>
        <v>3.7373911952874947</v>
      </c>
      <c r="F16" s="314">
        <f>F17</f>
        <v>16.663852699047769</v>
      </c>
      <c r="G16" s="314">
        <f>G17</f>
        <v>40.53966275686124</v>
      </c>
      <c r="H16" s="314">
        <f t="shared" si="3"/>
        <v>1.1876385340579967</v>
      </c>
      <c r="I16" s="314">
        <f t="shared" si="3"/>
        <v>4.0517613629612068</v>
      </c>
      <c r="J16" s="314">
        <f>J17</f>
        <v>16.814793802354192</v>
      </c>
      <c r="K16" s="314">
        <f>K17</f>
        <v>38.840525612575789</v>
      </c>
      <c r="L16" s="319"/>
      <c r="M16" s="490" t="s">
        <v>133</v>
      </c>
      <c r="N16" s="491"/>
      <c r="O16" s="491"/>
      <c r="P16" s="491"/>
      <c r="Q16" s="491"/>
      <c r="R16" s="491"/>
      <c r="S16" s="491"/>
      <c r="T16" s="492"/>
      <c r="U16" s="29"/>
      <c r="V16" s="29"/>
      <c r="W16" s="29"/>
      <c r="X16" s="31"/>
    </row>
    <row r="17" spans="1:24" x14ac:dyDescent="0.2">
      <c r="A17" s="45"/>
      <c r="B17" s="29"/>
      <c r="C17" s="320" t="s">
        <v>46</v>
      </c>
      <c r="D17" s="314">
        <f>O106</f>
        <v>2.0532020270767362</v>
      </c>
      <c r="E17" s="314">
        <f t="shared" ref="E17:L17" si="4">P106</f>
        <v>9.5819624640987922</v>
      </c>
      <c r="F17" s="314">
        <f t="shared" si="4"/>
        <v>16.663852699047769</v>
      </c>
      <c r="G17" s="314">
        <f t="shared" si="4"/>
        <v>40.53966275686124</v>
      </c>
      <c r="H17" s="314">
        <f t="shared" si="4"/>
        <v>2.7879592249102334</v>
      </c>
      <c r="I17" s="314">
        <f t="shared" si="4"/>
        <v>8.7662728862642627</v>
      </c>
      <c r="J17" s="314">
        <f t="shared" si="4"/>
        <v>16.814793802354192</v>
      </c>
      <c r="K17" s="314">
        <f t="shared" si="4"/>
        <v>38.840525612575789</v>
      </c>
      <c r="L17" s="314">
        <f t="shared" si="4"/>
        <v>51.268049996874019</v>
      </c>
      <c r="M17" s="490"/>
      <c r="N17" s="491"/>
      <c r="O17" s="491"/>
      <c r="P17" s="491"/>
      <c r="Q17" s="491"/>
      <c r="R17" s="491"/>
      <c r="S17" s="491"/>
      <c r="T17" s="492"/>
      <c r="U17" s="29"/>
      <c r="V17" s="29"/>
      <c r="W17" s="29"/>
      <c r="X17" s="31"/>
    </row>
    <row r="18" spans="1:24" x14ac:dyDescent="0.2">
      <c r="A18" s="45"/>
      <c r="B18" s="29"/>
      <c r="C18" s="320" t="s">
        <v>47</v>
      </c>
      <c r="D18" s="314">
        <f>O108</f>
        <v>0.39236554378228655</v>
      </c>
      <c r="E18" s="314">
        <f t="shared" ref="E18:J18" si="5">P108</f>
        <v>4.0814479254009095</v>
      </c>
      <c r="F18" s="314">
        <f t="shared" si="5"/>
        <v>34.903797171057263</v>
      </c>
      <c r="G18" s="319"/>
      <c r="H18" s="314">
        <f t="shared" si="5"/>
        <v>0.39236554378228655</v>
      </c>
      <c r="I18" s="314">
        <f t="shared" si="5"/>
        <v>4.0814479254009095</v>
      </c>
      <c r="J18" s="314">
        <f t="shared" si="5"/>
        <v>34.903797171057263</v>
      </c>
      <c r="K18" s="319"/>
      <c r="L18" s="319"/>
      <c r="M18" s="490"/>
      <c r="N18" s="491"/>
      <c r="O18" s="491"/>
      <c r="P18" s="491"/>
      <c r="Q18" s="491"/>
      <c r="R18" s="491"/>
      <c r="S18" s="491"/>
      <c r="T18" s="492"/>
      <c r="U18" s="29"/>
      <c r="V18" s="29"/>
      <c r="W18" s="29"/>
      <c r="X18" s="31"/>
    </row>
    <row r="19" spans="1:24" x14ac:dyDescent="0.2">
      <c r="A19" s="45"/>
      <c r="B19" s="29"/>
      <c r="C19" s="320" t="s">
        <v>48</v>
      </c>
      <c r="D19" s="314">
        <f>O91</f>
        <v>9.1548513030590257</v>
      </c>
      <c r="E19" s="314">
        <f t="shared" ref="E19:J19" si="6">P91</f>
        <v>9.7504405909354741</v>
      </c>
      <c r="F19" s="314">
        <f t="shared" si="6"/>
        <v>24.18809222876024</v>
      </c>
      <c r="G19" s="319"/>
      <c r="H19" s="314">
        <f t="shared" si="6"/>
        <v>8.6499625398260793</v>
      </c>
      <c r="I19" s="314">
        <f t="shared" si="6"/>
        <v>11.588567448368725</v>
      </c>
      <c r="J19" s="314">
        <f t="shared" si="6"/>
        <v>24.18809222876024</v>
      </c>
      <c r="K19" s="319"/>
      <c r="L19" s="319"/>
      <c r="M19" s="490"/>
      <c r="N19" s="491"/>
      <c r="O19" s="491"/>
      <c r="P19" s="491"/>
      <c r="Q19" s="491"/>
      <c r="R19" s="491"/>
      <c r="S19" s="491"/>
      <c r="T19" s="492"/>
      <c r="U19" s="29"/>
      <c r="V19" s="29"/>
      <c r="W19" s="29"/>
      <c r="X19" s="31"/>
    </row>
    <row r="20" spans="1:24" x14ac:dyDescent="0.2">
      <c r="A20" s="45"/>
      <c r="B20" s="29"/>
      <c r="C20" s="320" t="s">
        <v>32</v>
      </c>
      <c r="D20" s="314">
        <f>O105</f>
        <v>1.590295106694156</v>
      </c>
      <c r="E20" s="314">
        <f t="shared" ref="E20:L20" si="7">P105</f>
        <v>5.0866694542731592</v>
      </c>
      <c r="F20" s="314">
        <f t="shared" si="7"/>
        <v>9.1851582483612244</v>
      </c>
      <c r="G20" s="314">
        <f t="shared" si="7"/>
        <v>20.935591289917376</v>
      </c>
      <c r="H20" s="314">
        <f t="shared" si="7"/>
        <v>1.4348462403979243</v>
      </c>
      <c r="I20" s="314">
        <f t="shared" si="7"/>
        <v>4.4126059957028412</v>
      </c>
      <c r="J20" s="314">
        <f t="shared" si="7"/>
        <v>10.019857101275594</v>
      </c>
      <c r="K20" s="314">
        <f t="shared" si="7"/>
        <v>20.935591289917376</v>
      </c>
      <c r="L20" s="314">
        <f t="shared" si="7"/>
        <v>0</v>
      </c>
      <c r="M20" s="490"/>
      <c r="N20" s="491"/>
      <c r="O20" s="491"/>
      <c r="P20" s="491"/>
      <c r="Q20" s="491"/>
      <c r="R20" s="491"/>
      <c r="S20" s="491"/>
      <c r="T20" s="492"/>
      <c r="U20" s="29"/>
      <c r="V20" s="29"/>
      <c r="W20" s="29"/>
      <c r="X20" s="31"/>
    </row>
    <row r="21" spans="1:24" x14ac:dyDescent="0.2">
      <c r="A21" s="45"/>
      <c r="B21" s="29"/>
      <c r="C21" s="320" t="s">
        <v>49</v>
      </c>
      <c r="D21" s="314">
        <f>O103</f>
        <v>1.8969944736695388</v>
      </c>
      <c r="E21" s="314">
        <f t="shared" ref="E21:L21" si="8">P103</f>
        <v>9.5423851417533161</v>
      </c>
      <c r="F21" s="314">
        <f t="shared" si="8"/>
        <v>35.981268471755698</v>
      </c>
      <c r="G21" s="314">
        <f t="shared" si="8"/>
        <v>89.087223246766811</v>
      </c>
      <c r="H21" s="314">
        <f t="shared" si="8"/>
        <v>1.7382349437575948</v>
      </c>
      <c r="I21" s="314">
        <f t="shared" si="8"/>
        <v>9.8598242403651764</v>
      </c>
      <c r="J21" s="314">
        <f t="shared" si="8"/>
        <v>39.166482178341248</v>
      </c>
      <c r="K21" s="314">
        <f t="shared" si="8"/>
        <v>90.086349425787006</v>
      </c>
      <c r="L21" s="314">
        <f t="shared" si="8"/>
        <v>199.28604507115554</v>
      </c>
      <c r="M21" s="490"/>
      <c r="N21" s="491"/>
      <c r="O21" s="491"/>
      <c r="P21" s="491"/>
      <c r="Q21" s="491"/>
      <c r="R21" s="491"/>
      <c r="S21" s="491"/>
      <c r="T21" s="492"/>
      <c r="U21" s="29"/>
      <c r="V21" s="29"/>
      <c r="W21" s="29"/>
      <c r="X21" s="31"/>
    </row>
    <row r="22" spans="1:24" x14ac:dyDescent="0.2">
      <c r="A22" s="45"/>
      <c r="B22" s="29"/>
      <c r="C22" s="320" t="s">
        <v>76</v>
      </c>
      <c r="D22" s="314">
        <f>O111</f>
        <v>4.9120354666563202</v>
      </c>
      <c r="E22" s="314">
        <f t="shared" ref="E22:J22" si="9">P111</f>
        <v>5.2315988990664284</v>
      </c>
      <c r="F22" s="314">
        <f t="shared" si="9"/>
        <v>12.978120885341307</v>
      </c>
      <c r="G22" s="319"/>
      <c r="H22" s="314">
        <f t="shared" si="9"/>
        <v>4.6411374007436832</v>
      </c>
      <c r="I22" s="314">
        <f t="shared" si="9"/>
        <v>6.2178458644222392</v>
      </c>
      <c r="J22" s="314">
        <f t="shared" si="9"/>
        <v>12.978120885341307</v>
      </c>
      <c r="K22" s="319"/>
      <c r="L22" s="319"/>
      <c r="M22" s="490"/>
      <c r="N22" s="491"/>
      <c r="O22" s="491"/>
      <c r="P22" s="491"/>
      <c r="Q22" s="491"/>
      <c r="R22" s="491"/>
      <c r="S22" s="491"/>
      <c r="T22" s="492"/>
      <c r="U22" s="29"/>
      <c r="V22" s="29"/>
      <c r="W22" s="29"/>
      <c r="X22" s="31"/>
    </row>
    <row r="23" spans="1:24" x14ac:dyDescent="0.2">
      <c r="A23" s="45"/>
      <c r="B23" s="29"/>
      <c r="C23" s="320" t="s">
        <v>33</v>
      </c>
      <c r="D23" s="314">
        <f>O107</f>
        <v>2.099910534295196</v>
      </c>
      <c r="E23" s="314">
        <f t="shared" ref="E23:J23" si="10">P107</f>
        <v>8.4372519242608952</v>
      </c>
      <c r="F23" s="314">
        <f t="shared" si="10"/>
        <v>16.093698396068856</v>
      </c>
      <c r="G23" s="319"/>
      <c r="H23" s="314">
        <f t="shared" si="10"/>
        <v>1.8407745831046016</v>
      </c>
      <c r="I23" s="314">
        <f t="shared" si="10"/>
        <v>7.4472241350199653</v>
      </c>
      <c r="J23" s="314">
        <f t="shared" si="10"/>
        <v>15.521889897055726</v>
      </c>
      <c r="K23" s="319"/>
      <c r="L23" s="319"/>
      <c r="M23" s="490"/>
      <c r="N23" s="491"/>
      <c r="O23" s="491"/>
      <c r="P23" s="491"/>
      <c r="Q23" s="491"/>
      <c r="R23" s="491"/>
      <c r="S23" s="491"/>
      <c r="T23" s="492"/>
      <c r="U23" s="29"/>
      <c r="V23" s="29"/>
      <c r="W23" s="29"/>
      <c r="X23" s="31"/>
    </row>
    <row r="24" spans="1:24" x14ac:dyDescent="0.2">
      <c r="A24" s="45"/>
      <c r="B24" s="29"/>
      <c r="C24" s="320" t="s">
        <v>111</v>
      </c>
      <c r="D24" s="314">
        <f>O106</f>
        <v>2.0532020270767362</v>
      </c>
      <c r="E24" s="314">
        <f t="shared" ref="E24:L24" si="11">P106</f>
        <v>9.5819624640987922</v>
      </c>
      <c r="F24" s="314">
        <f t="shared" si="11"/>
        <v>16.663852699047769</v>
      </c>
      <c r="G24" s="314">
        <f t="shared" si="11"/>
        <v>40.53966275686124</v>
      </c>
      <c r="H24" s="314">
        <f t="shared" si="11"/>
        <v>2.7879592249102334</v>
      </c>
      <c r="I24" s="314">
        <f t="shared" si="11"/>
        <v>8.7662728862642627</v>
      </c>
      <c r="J24" s="314">
        <f t="shared" si="11"/>
        <v>16.814793802354192</v>
      </c>
      <c r="K24" s="314">
        <f t="shared" si="11"/>
        <v>38.840525612575789</v>
      </c>
      <c r="L24" s="314">
        <f t="shared" si="11"/>
        <v>51.268049996874019</v>
      </c>
      <c r="M24" s="490"/>
      <c r="N24" s="491"/>
      <c r="O24" s="491"/>
      <c r="P24" s="491"/>
      <c r="Q24" s="491"/>
      <c r="R24" s="491"/>
      <c r="S24" s="491"/>
      <c r="T24" s="492"/>
      <c r="U24" s="29"/>
      <c r="V24" s="29"/>
      <c r="W24" s="29"/>
      <c r="X24" s="31"/>
    </row>
    <row r="25" spans="1:24" x14ac:dyDescent="0.2">
      <c r="A25" s="45"/>
      <c r="B25" s="29"/>
      <c r="C25" s="320" t="s">
        <v>50</v>
      </c>
      <c r="D25" s="314">
        <f>O113</f>
        <v>0.15817465784087978</v>
      </c>
      <c r="E25" s="314">
        <f t="shared" ref="E25:I25" si="12">P113</f>
        <v>1.2832713445794237</v>
      </c>
      <c r="F25" s="319"/>
      <c r="G25" s="319"/>
      <c r="H25" s="314">
        <f t="shared" si="12"/>
        <v>0.14686743619598547</v>
      </c>
      <c r="I25" s="314">
        <f t="shared" si="12"/>
        <v>1.2234266627683215</v>
      </c>
      <c r="J25" s="319"/>
      <c r="K25" s="319"/>
      <c r="L25" s="319"/>
      <c r="M25" s="490"/>
      <c r="N25" s="491"/>
      <c r="O25" s="491"/>
      <c r="P25" s="491"/>
      <c r="Q25" s="491"/>
      <c r="R25" s="491"/>
      <c r="S25" s="491"/>
      <c r="T25" s="492"/>
      <c r="U25" s="29"/>
      <c r="V25" s="29"/>
      <c r="W25" s="29"/>
      <c r="X25" s="31"/>
    </row>
    <row r="26" spans="1:24" x14ac:dyDescent="0.2">
      <c r="A26" s="45"/>
      <c r="B26" s="29"/>
      <c r="C26" s="320" t="s">
        <v>31</v>
      </c>
      <c r="D26" s="314">
        <f>O102</f>
        <v>2.594299442177348</v>
      </c>
      <c r="E26" s="314">
        <f t="shared" ref="E26:L26" si="13">P102</f>
        <v>12.037893482608908</v>
      </c>
      <c r="F26" s="314">
        <f t="shared" si="13"/>
        <v>40.97472477276613</v>
      </c>
      <c r="G26" s="314">
        <f t="shared" si="13"/>
        <v>99.252243736456961</v>
      </c>
      <c r="H26" s="314">
        <f t="shared" si="13"/>
        <v>2.5353471745902345</v>
      </c>
      <c r="I26" s="314">
        <f t="shared" si="13"/>
        <v>12.161234007374155</v>
      </c>
      <c r="J26" s="314">
        <f t="shared" si="13"/>
        <v>43.10666075708162</v>
      </c>
      <c r="K26" s="314">
        <f t="shared" si="13"/>
        <v>93.067792967516354</v>
      </c>
      <c r="L26" s="314">
        <f t="shared" si="13"/>
        <v>170.66729056324894</v>
      </c>
      <c r="M26" s="493"/>
      <c r="N26" s="494"/>
      <c r="O26" s="494"/>
      <c r="P26" s="494"/>
      <c r="Q26" s="494"/>
      <c r="R26" s="494"/>
      <c r="S26" s="494"/>
      <c r="T26" s="495"/>
      <c r="U26" s="29"/>
      <c r="V26" s="29"/>
      <c r="W26" s="29"/>
      <c r="X26" s="31"/>
    </row>
    <row r="27" spans="1:24" x14ac:dyDescent="0.2">
      <c r="A27" s="45"/>
      <c r="B27" s="29"/>
      <c r="C27" s="320" t="s">
        <v>134</v>
      </c>
      <c r="D27" s="314">
        <f>O110</f>
        <v>1.2007642672250285</v>
      </c>
      <c r="E27" s="314">
        <f t="shared" ref="E27:J27" si="14">P110</f>
        <v>4.3881277018855203</v>
      </c>
      <c r="F27" s="314">
        <f t="shared" si="14"/>
        <v>5.8923660991016087</v>
      </c>
      <c r="G27" s="319"/>
      <c r="H27" s="314">
        <f t="shared" si="14"/>
        <v>1.1125393943207524</v>
      </c>
      <c r="I27" s="314">
        <f t="shared" si="14"/>
        <v>4.2409112424951738</v>
      </c>
      <c r="J27" s="314">
        <f t="shared" si="14"/>
        <v>5.8923660991016087</v>
      </c>
      <c r="K27" s="319"/>
      <c r="L27" s="319"/>
      <c r="M27" s="493"/>
      <c r="N27" s="494"/>
      <c r="O27" s="494"/>
      <c r="P27" s="494"/>
      <c r="Q27" s="494"/>
      <c r="R27" s="494"/>
      <c r="S27" s="494"/>
      <c r="T27" s="495"/>
      <c r="U27" s="29"/>
      <c r="V27" s="29"/>
      <c r="W27" s="29"/>
      <c r="X27" s="31"/>
    </row>
    <row r="28" spans="1:24" x14ac:dyDescent="0.2">
      <c r="A28" s="45"/>
      <c r="B28" s="29"/>
      <c r="C28" s="320" t="s">
        <v>51</v>
      </c>
      <c r="D28" s="314">
        <f>O112</f>
        <v>2.9015983660152824</v>
      </c>
      <c r="E28" s="314">
        <f t="shared" ref="E28:J28" si="15">P112</f>
        <v>6.953750584215256</v>
      </c>
      <c r="F28" s="314">
        <f t="shared" si="15"/>
        <v>24.518795260993301</v>
      </c>
      <c r="G28" s="319"/>
      <c r="H28" s="314">
        <f t="shared" si="15"/>
        <v>2.7365533681317489</v>
      </c>
      <c r="I28" s="314">
        <f t="shared" si="15"/>
        <v>6.0454197295122603</v>
      </c>
      <c r="J28" s="314">
        <f t="shared" si="15"/>
        <v>24.716425123795918</v>
      </c>
      <c r="K28" s="319"/>
      <c r="L28" s="319"/>
      <c r="M28" s="493"/>
      <c r="N28" s="494"/>
      <c r="O28" s="494"/>
      <c r="P28" s="494"/>
      <c r="Q28" s="494"/>
      <c r="R28" s="494"/>
      <c r="S28" s="494"/>
      <c r="T28" s="495"/>
      <c r="U28" s="29"/>
      <c r="V28" s="29"/>
      <c r="W28" s="29"/>
      <c r="X28" s="31"/>
    </row>
    <row r="29" spans="1:24" x14ac:dyDescent="0.2">
      <c r="A29" s="45"/>
      <c r="B29" s="29"/>
      <c r="C29" s="320" t="s">
        <v>52</v>
      </c>
      <c r="D29" s="314">
        <f>O109</f>
        <v>1.6339990191734226</v>
      </c>
      <c r="E29" s="314">
        <f t="shared" ref="E29:F29" si="16">P109</f>
        <v>8.4112891772802634</v>
      </c>
      <c r="F29" s="314">
        <f t="shared" si="16"/>
        <v>15.709913457138432</v>
      </c>
      <c r="G29" s="319"/>
      <c r="H29" s="314">
        <f t="shared" ref="H29:J29" si="17">S109</f>
        <v>1.641001751787067</v>
      </c>
      <c r="I29" s="314">
        <f t="shared" si="17"/>
        <v>8.4265259368092185</v>
      </c>
      <c r="J29" s="314">
        <f t="shared" si="17"/>
        <v>15.397686120154873</v>
      </c>
      <c r="K29" s="319"/>
      <c r="L29" s="319"/>
      <c r="M29" s="490"/>
      <c r="N29" s="491"/>
      <c r="O29" s="491"/>
      <c r="P29" s="491"/>
      <c r="Q29" s="491"/>
      <c r="R29" s="491"/>
      <c r="S29" s="491"/>
      <c r="T29" s="492"/>
      <c r="U29" s="29"/>
      <c r="V29" s="29"/>
      <c r="W29" s="29"/>
      <c r="X29" s="31"/>
    </row>
    <row r="30" spans="1:24" ht="16" thickBot="1" x14ac:dyDescent="0.25">
      <c r="A30" s="45"/>
      <c r="B30" s="29"/>
      <c r="C30" s="322" t="s">
        <v>53</v>
      </c>
      <c r="D30" s="323">
        <f>O114</f>
        <v>1.2629679323522922</v>
      </c>
      <c r="E30" s="323">
        <f t="shared" ref="E30:I30" si="18">P114</f>
        <v>3.7373911952874947</v>
      </c>
      <c r="F30" s="324"/>
      <c r="G30" s="324"/>
      <c r="H30" s="323">
        <f t="shared" si="18"/>
        <v>1.1876385340579967</v>
      </c>
      <c r="I30" s="323">
        <f t="shared" si="18"/>
        <v>4.0517613629612068</v>
      </c>
      <c r="J30" s="324"/>
      <c r="K30" s="324"/>
      <c r="L30" s="324"/>
      <c r="M30" s="515"/>
      <c r="N30" s="516"/>
      <c r="O30" s="516"/>
      <c r="P30" s="516"/>
      <c r="Q30" s="516"/>
      <c r="R30" s="516"/>
      <c r="S30" s="516"/>
      <c r="T30" s="517"/>
      <c r="U30" s="29"/>
      <c r="V30" s="29"/>
      <c r="W30" s="29"/>
      <c r="X30" s="31"/>
    </row>
    <row r="31" spans="1:24" ht="16" thickBot="1" x14ac:dyDescent="0.25">
      <c r="A31" s="45"/>
      <c r="B31" s="29"/>
      <c r="C31" s="316"/>
      <c r="D31" s="316"/>
      <c r="E31" s="316"/>
      <c r="F31" s="316"/>
      <c r="G31" s="316"/>
      <c r="H31" s="316"/>
      <c r="I31" s="316"/>
      <c r="J31" s="316"/>
      <c r="K31" s="316"/>
      <c r="L31" s="316"/>
      <c r="M31" s="29"/>
      <c r="N31" s="29"/>
      <c r="O31" s="29"/>
      <c r="P31" s="29"/>
      <c r="Q31" s="29"/>
      <c r="R31" s="29"/>
      <c r="S31" s="29"/>
      <c r="T31" s="29"/>
      <c r="U31" s="29"/>
      <c r="V31" s="29"/>
      <c r="W31" s="29"/>
      <c r="X31" s="31"/>
    </row>
    <row r="32" spans="1:24" ht="16" thickBot="1" x14ac:dyDescent="0.25">
      <c r="A32" s="45"/>
      <c r="B32" s="29"/>
      <c r="C32" s="481" t="s">
        <v>88</v>
      </c>
      <c r="D32" s="483" t="s">
        <v>23</v>
      </c>
      <c r="E32" s="483"/>
      <c r="F32" s="483"/>
      <c r="G32" s="484"/>
      <c r="H32" s="485" t="s">
        <v>24</v>
      </c>
      <c r="I32" s="485"/>
      <c r="J32" s="485"/>
      <c r="K32" s="485"/>
      <c r="L32" s="486"/>
      <c r="M32" s="29"/>
      <c r="N32" s="29"/>
      <c r="O32" s="29"/>
      <c r="P32" s="29"/>
      <c r="Q32" s="29"/>
      <c r="R32" s="29"/>
      <c r="S32" s="29"/>
      <c r="T32" s="29"/>
      <c r="U32" s="29"/>
      <c r="V32" s="29"/>
      <c r="W32" s="29"/>
      <c r="X32" s="31"/>
    </row>
    <row r="33" spans="1:48" x14ac:dyDescent="0.2">
      <c r="A33" s="45"/>
      <c r="B33" s="29"/>
      <c r="C33" s="482"/>
      <c r="D33" s="325" t="s">
        <v>38</v>
      </c>
      <c r="E33" s="325" t="s">
        <v>39</v>
      </c>
      <c r="F33" s="325" t="s">
        <v>40</v>
      </c>
      <c r="G33" s="326" t="s">
        <v>41</v>
      </c>
      <c r="H33" s="327" t="s">
        <v>38</v>
      </c>
      <c r="I33" s="327" t="s">
        <v>39</v>
      </c>
      <c r="J33" s="327" t="s">
        <v>40</v>
      </c>
      <c r="K33" s="327" t="s">
        <v>41</v>
      </c>
      <c r="L33" s="328" t="s">
        <v>65</v>
      </c>
      <c r="M33" s="40"/>
      <c r="N33" s="301" t="s">
        <v>101</v>
      </c>
      <c r="O33" s="43"/>
      <c r="P33" s="43"/>
      <c r="Q33" s="43"/>
      <c r="R33" s="43"/>
      <c r="S33" s="43"/>
      <c r="T33" s="43"/>
      <c r="U33" s="43"/>
      <c r="V33" s="43"/>
      <c r="W33" s="44"/>
      <c r="X33" s="31"/>
      <c r="Y33" s="299"/>
      <c r="Z33" s="299"/>
      <c r="AA33" s="299"/>
      <c r="AB33" s="299"/>
      <c r="AC33" s="299"/>
      <c r="AD33" s="299"/>
      <c r="AE33" s="299"/>
      <c r="AF33" s="299"/>
      <c r="AG33" s="299"/>
      <c r="AH33" s="299"/>
      <c r="AI33" s="299"/>
      <c r="AJ33" s="299"/>
      <c r="AK33" s="299"/>
      <c r="AL33" s="299"/>
      <c r="AM33" s="299"/>
      <c r="AN33" s="299"/>
      <c r="AO33" s="299"/>
      <c r="AP33" s="299"/>
      <c r="AQ33" s="299"/>
      <c r="AR33" s="299"/>
      <c r="AS33" s="299"/>
      <c r="AT33" s="299"/>
      <c r="AU33" s="299"/>
      <c r="AV33" s="299"/>
    </row>
    <row r="34" spans="1:48" ht="15.75" customHeight="1" thickBot="1" x14ac:dyDescent="0.25">
      <c r="A34" s="128"/>
      <c r="B34" s="477" t="s">
        <v>27</v>
      </c>
      <c r="C34" s="329" t="s">
        <v>90</v>
      </c>
      <c r="D34" s="330">
        <v>0.41555446367490706</v>
      </c>
      <c r="E34" s="331">
        <v>0.62174922670804911</v>
      </c>
      <c r="F34" s="331">
        <v>0.75756624502020187</v>
      </c>
      <c r="G34" s="331">
        <v>0.8590093139957895</v>
      </c>
      <c r="H34" s="331">
        <v>0.41555446367490706</v>
      </c>
      <c r="I34" s="331">
        <v>0.62174922670804911</v>
      </c>
      <c r="J34" s="331">
        <v>0.75756624502020187</v>
      </c>
      <c r="K34" s="331">
        <v>0.8590093139957895</v>
      </c>
      <c r="L34" s="332">
        <v>0.98811696734375998</v>
      </c>
      <c r="M34" s="40"/>
      <c r="N34" s="58" t="s">
        <v>146</v>
      </c>
      <c r="O34" s="80"/>
      <c r="P34" s="80"/>
      <c r="Q34" s="80"/>
      <c r="R34" s="80"/>
      <c r="S34" s="80"/>
      <c r="T34" s="80"/>
      <c r="U34" s="80"/>
      <c r="V34" s="80"/>
      <c r="W34" s="60"/>
      <c r="X34" s="31"/>
      <c r="Y34" s="299"/>
      <c r="Z34" s="299"/>
      <c r="AA34" s="299"/>
      <c r="AB34" s="299"/>
      <c r="AC34" s="299"/>
      <c r="AD34" s="299"/>
      <c r="AE34" s="299"/>
      <c r="AF34" s="299"/>
      <c r="AG34" s="299"/>
      <c r="AH34" s="299"/>
      <c r="AI34" s="299"/>
      <c r="AJ34" s="299"/>
      <c r="AK34" s="299"/>
      <c r="AL34" s="299"/>
      <c r="AM34" s="299"/>
      <c r="AN34" s="299"/>
      <c r="AO34" s="299"/>
      <c r="AP34" s="299"/>
      <c r="AQ34" s="299"/>
      <c r="AR34" s="299"/>
      <c r="AS34" s="299"/>
      <c r="AT34" s="299"/>
      <c r="AU34" s="299"/>
      <c r="AV34" s="299"/>
    </row>
    <row r="35" spans="1:48" ht="14.5" customHeight="1" x14ac:dyDescent="0.2">
      <c r="A35" s="128"/>
      <c r="B35" s="477"/>
      <c r="C35" s="333" t="s">
        <v>91</v>
      </c>
      <c r="D35" s="334">
        <v>0.41555446367490706</v>
      </c>
      <c r="E35" s="335">
        <v>0.62174922670804911</v>
      </c>
      <c r="F35" s="335">
        <v>0.75756624502020187</v>
      </c>
      <c r="G35" s="335">
        <v>0.8590093139957895</v>
      </c>
      <c r="H35" s="335">
        <v>0.41555446367490706</v>
      </c>
      <c r="I35" s="335">
        <v>0.62174922670804911</v>
      </c>
      <c r="J35" s="335">
        <v>0.75756624502020187</v>
      </c>
      <c r="K35" s="335">
        <v>0.8590093139957895</v>
      </c>
      <c r="L35" s="336">
        <v>0.98811696734375998</v>
      </c>
      <c r="M35" s="40"/>
      <c r="N35" s="29"/>
      <c r="O35" s="40"/>
      <c r="P35" s="40"/>
      <c r="Q35" s="29"/>
      <c r="R35" s="29"/>
      <c r="S35" s="29"/>
      <c r="T35" s="29"/>
      <c r="U35" s="29"/>
      <c r="V35" s="29"/>
      <c r="W35" s="29"/>
      <c r="X35" s="31"/>
      <c r="Y35" s="299"/>
      <c r="Z35" s="299"/>
      <c r="AA35" s="299"/>
      <c r="AB35" s="299"/>
      <c r="AC35" s="299"/>
      <c r="AD35" s="299"/>
      <c r="AE35" s="299"/>
      <c r="AF35" s="299"/>
      <c r="AG35" s="299"/>
      <c r="AH35" s="299"/>
      <c r="AI35" s="299"/>
      <c r="AJ35" s="299"/>
      <c r="AK35" s="299"/>
      <c r="AL35" s="299"/>
      <c r="AM35" s="299"/>
      <c r="AN35" s="299"/>
      <c r="AO35" s="299"/>
      <c r="AP35" s="299"/>
      <c r="AQ35" s="299"/>
      <c r="AR35" s="299"/>
      <c r="AS35" s="299"/>
      <c r="AT35" s="299"/>
      <c r="AU35" s="299"/>
      <c r="AV35" s="299"/>
    </row>
    <row r="36" spans="1:48" ht="15" customHeight="1" x14ac:dyDescent="0.2">
      <c r="A36" s="29"/>
      <c r="B36" s="477"/>
      <c r="C36" s="333" t="s">
        <v>135</v>
      </c>
      <c r="D36" s="334">
        <v>0.35315017561585216</v>
      </c>
      <c r="E36" s="335">
        <v>0.59055176401805332</v>
      </c>
      <c r="F36" s="335">
        <v>0.78775284466391771</v>
      </c>
      <c r="G36" s="319"/>
      <c r="H36" s="335">
        <v>0.35315017561585216</v>
      </c>
      <c r="I36" s="335">
        <v>0.59055176401805332</v>
      </c>
      <c r="J36" s="335">
        <v>0.78775284466391771</v>
      </c>
      <c r="K36" s="319"/>
      <c r="L36" s="337"/>
      <c r="M36" s="29"/>
      <c r="N36" s="29"/>
      <c r="O36" s="29"/>
      <c r="P36" s="29"/>
      <c r="Q36" s="29"/>
      <c r="R36" s="29"/>
      <c r="S36" s="29"/>
      <c r="T36" s="29"/>
      <c r="U36" s="29"/>
      <c r="V36" s="29"/>
      <c r="W36" s="29"/>
      <c r="X36" s="31"/>
      <c r="Y36" s="299"/>
      <c r="Z36" s="299"/>
      <c r="AA36" s="299"/>
      <c r="AB36" s="299"/>
      <c r="AC36" s="299"/>
      <c r="AD36" s="299"/>
      <c r="AE36" s="299"/>
      <c r="AF36" s="299"/>
      <c r="AG36" s="299"/>
      <c r="AH36" s="299"/>
      <c r="AI36" s="299"/>
      <c r="AJ36" s="299"/>
      <c r="AK36" s="299"/>
      <c r="AL36" s="299"/>
      <c r="AM36" s="299"/>
      <c r="AN36" s="299"/>
      <c r="AO36" s="299"/>
      <c r="AP36" s="299"/>
      <c r="AQ36" s="299"/>
      <c r="AR36" s="299"/>
      <c r="AS36" s="299"/>
      <c r="AT36" s="299"/>
      <c r="AU36" s="299"/>
      <c r="AV36" s="299"/>
    </row>
    <row r="37" spans="1:48" x14ac:dyDescent="0.2">
      <c r="A37" s="478" t="s">
        <v>93</v>
      </c>
      <c r="B37" s="477"/>
      <c r="C37" s="333" t="s">
        <v>136</v>
      </c>
      <c r="D37" s="334">
        <v>0.35315017561585216</v>
      </c>
      <c r="E37" s="335">
        <v>0.59055176401805332</v>
      </c>
      <c r="F37" s="335">
        <v>0.78775284466391771</v>
      </c>
      <c r="G37" s="319"/>
      <c r="H37" s="335">
        <v>0.35315017561585216</v>
      </c>
      <c r="I37" s="335">
        <v>0.59055176401805332</v>
      </c>
      <c r="J37" s="335">
        <v>0.78775284466391771</v>
      </c>
      <c r="K37" s="319"/>
      <c r="L37" s="337"/>
      <c r="M37" s="29"/>
      <c r="N37" s="29"/>
      <c r="O37" s="29"/>
      <c r="P37" s="29"/>
      <c r="Q37" s="29"/>
      <c r="R37" s="29"/>
      <c r="S37" s="29"/>
      <c r="T37" s="29"/>
      <c r="U37" s="29"/>
      <c r="V37" s="29"/>
      <c r="W37" s="29"/>
      <c r="X37" s="31"/>
      <c r="Y37" s="299"/>
      <c r="Z37" s="299"/>
      <c r="AA37" s="299"/>
      <c r="AB37" s="299"/>
      <c r="AC37" s="299"/>
      <c r="AD37" s="299"/>
      <c r="AE37" s="299"/>
      <c r="AF37" s="299"/>
      <c r="AG37" s="299"/>
      <c r="AH37" s="299"/>
      <c r="AI37" s="299"/>
      <c r="AJ37" s="299"/>
      <c r="AK37" s="299"/>
      <c r="AL37" s="299"/>
      <c r="AM37" s="299"/>
      <c r="AN37" s="299"/>
      <c r="AO37" s="299"/>
      <c r="AP37" s="299"/>
      <c r="AQ37" s="299"/>
      <c r="AR37" s="299"/>
      <c r="AS37" s="299"/>
      <c r="AT37" s="299"/>
      <c r="AU37" s="299"/>
      <c r="AV37" s="299"/>
    </row>
    <row r="38" spans="1:48" ht="15.75" customHeight="1" x14ac:dyDescent="0.2">
      <c r="A38" s="478"/>
      <c r="B38" s="477"/>
      <c r="C38" s="333" t="s">
        <v>119</v>
      </c>
      <c r="D38" s="334">
        <v>0.20898312273291975</v>
      </c>
      <c r="E38" s="335">
        <v>0.45967220979940238</v>
      </c>
      <c r="F38" s="335">
        <v>0.62479689011581119</v>
      </c>
      <c r="G38" s="335">
        <v>0.74813014056613802</v>
      </c>
      <c r="H38" s="335">
        <v>0.20898312273291975</v>
      </c>
      <c r="I38" s="335">
        <v>0.45967220979940238</v>
      </c>
      <c r="J38" s="335">
        <v>0.62479689011581119</v>
      </c>
      <c r="K38" s="335">
        <v>0.74813014056613802</v>
      </c>
      <c r="L38" s="336">
        <v>0.8466098391284953</v>
      </c>
      <c r="M38" s="105"/>
      <c r="N38" s="105"/>
      <c r="O38" s="29"/>
      <c r="P38" s="29"/>
      <c r="Q38" s="29"/>
      <c r="R38" s="29"/>
      <c r="S38" s="29"/>
      <c r="T38" s="105"/>
      <c r="U38" s="29"/>
      <c r="V38" s="29"/>
      <c r="W38" s="29"/>
      <c r="X38" s="31"/>
      <c r="Y38" s="299"/>
      <c r="Z38" s="299"/>
      <c r="AA38" s="299"/>
      <c r="AB38" s="299"/>
      <c r="AC38" s="299"/>
      <c r="AD38" s="299"/>
      <c r="AE38" s="299"/>
      <c r="AF38" s="299"/>
      <c r="AG38" s="299"/>
      <c r="AH38" s="299"/>
      <c r="AI38" s="299"/>
      <c r="AJ38" s="514"/>
      <c r="AK38" s="514"/>
      <c r="AL38" s="514"/>
      <c r="AM38" s="514"/>
      <c r="AN38" s="514"/>
      <c r="AO38" s="514"/>
      <c r="AP38" s="514"/>
      <c r="AQ38" s="299"/>
      <c r="AR38" s="299"/>
      <c r="AS38" s="299"/>
      <c r="AT38" s="299"/>
      <c r="AU38" s="299"/>
      <c r="AV38" s="299"/>
    </row>
    <row r="39" spans="1:48" x14ac:dyDescent="0.2">
      <c r="A39" s="478"/>
      <c r="B39" s="101"/>
      <c r="C39" s="329" t="s">
        <v>31</v>
      </c>
      <c r="D39" s="330">
        <v>0.24572770757763993</v>
      </c>
      <c r="E39" s="331">
        <v>0.40466497815952812</v>
      </c>
      <c r="F39" s="331">
        <v>0.59991164360620497</v>
      </c>
      <c r="G39" s="331">
        <v>0.76059125687638696</v>
      </c>
      <c r="H39" s="331">
        <v>0.24572770757763993</v>
      </c>
      <c r="I39" s="331">
        <v>0.40466497815952812</v>
      </c>
      <c r="J39" s="331">
        <v>0.59991164360620497</v>
      </c>
      <c r="K39" s="331">
        <v>0.76059125687638696</v>
      </c>
      <c r="L39" s="332">
        <v>0.90071368826416742</v>
      </c>
      <c r="M39" s="102"/>
      <c r="N39" s="102"/>
      <c r="O39" s="29"/>
      <c r="P39" s="29"/>
      <c r="Q39" s="29"/>
      <c r="R39" s="29"/>
      <c r="S39" s="29"/>
      <c r="T39" s="107"/>
      <c r="U39" s="29"/>
      <c r="V39" s="107"/>
      <c r="W39" s="108"/>
      <c r="X39" s="133"/>
      <c r="Y39" s="129"/>
      <c r="Z39" s="514"/>
      <c r="AA39" s="514"/>
      <c r="AB39" s="514"/>
      <c r="AC39" s="514"/>
      <c r="AD39" s="514"/>
      <c r="AE39" s="514"/>
      <c r="AF39" s="514"/>
      <c r="AG39" s="299"/>
      <c r="AH39" s="299"/>
      <c r="AI39" s="299"/>
      <c r="AJ39" s="130"/>
      <c r="AK39" s="129"/>
      <c r="AL39" s="129"/>
      <c r="AM39" s="129"/>
      <c r="AN39" s="129"/>
      <c r="AO39" s="129"/>
      <c r="AP39" s="129"/>
      <c r="AQ39" s="299"/>
      <c r="AR39" s="129"/>
      <c r="AS39" s="131"/>
      <c r="AT39" s="129"/>
      <c r="AU39" s="129"/>
      <c r="AV39" s="299"/>
    </row>
    <row r="40" spans="1:48" ht="15" customHeight="1" x14ac:dyDescent="0.2">
      <c r="A40" s="478"/>
      <c r="B40" s="40"/>
      <c r="C40" s="338" t="s">
        <v>49</v>
      </c>
      <c r="D40" s="339">
        <v>0.24572770757763993</v>
      </c>
      <c r="E40" s="340">
        <v>0.40466497815952812</v>
      </c>
      <c r="F40" s="340">
        <v>0.59991164360620497</v>
      </c>
      <c r="G40" s="340">
        <v>0.76059125687638696</v>
      </c>
      <c r="H40" s="340">
        <v>0.24572770757763993</v>
      </c>
      <c r="I40" s="340">
        <v>0.40466497815952812</v>
      </c>
      <c r="J40" s="340">
        <v>0.59991164360620497</v>
      </c>
      <c r="K40" s="340">
        <v>0.76059125687638696</v>
      </c>
      <c r="L40" s="341">
        <v>0.90071368826416742</v>
      </c>
      <c r="M40" s="109"/>
      <c r="N40" s="109"/>
      <c r="O40" s="29"/>
      <c r="P40" s="29"/>
      <c r="Q40" s="29"/>
      <c r="R40" s="29"/>
      <c r="S40" s="29"/>
      <c r="T40" s="29"/>
      <c r="U40" s="110"/>
      <c r="V40" s="110"/>
      <c r="W40" s="110"/>
      <c r="X40" s="134"/>
      <c r="Y40" s="299"/>
      <c r="Z40" s="130"/>
      <c r="AA40" s="129"/>
      <c r="AB40" s="129"/>
      <c r="AC40" s="129"/>
      <c r="AD40" s="129"/>
      <c r="AE40" s="129"/>
      <c r="AF40" s="299"/>
      <c r="AG40" s="299"/>
      <c r="AH40" s="299"/>
      <c r="AI40" s="130"/>
      <c r="AJ40" s="96"/>
      <c r="AK40" s="96"/>
      <c r="AL40" s="96"/>
      <c r="AM40" s="96"/>
      <c r="AN40" s="96"/>
      <c r="AO40" s="96"/>
      <c r="AP40" s="299"/>
      <c r="AQ40" s="88"/>
      <c r="AR40" s="88"/>
      <c r="AS40" s="88"/>
      <c r="AT40" s="88"/>
      <c r="AU40" s="88"/>
      <c r="AV40" s="299"/>
    </row>
    <row r="41" spans="1:48" ht="16" thickBot="1" x14ac:dyDescent="0.25">
      <c r="A41" s="478"/>
      <c r="B41" s="477" t="s">
        <v>30</v>
      </c>
      <c r="C41" s="329" t="s">
        <v>137</v>
      </c>
      <c r="D41" s="330">
        <v>0.28432697962158515</v>
      </c>
      <c r="E41" s="331">
        <v>0.46117481056937115</v>
      </c>
      <c r="F41" s="331">
        <v>0.57766149888763496</v>
      </c>
      <c r="G41" s="331">
        <v>0.66466655395848462</v>
      </c>
      <c r="H41" s="331">
        <v>0.28432697962158515</v>
      </c>
      <c r="I41" s="331">
        <v>0.46117481056937115</v>
      </c>
      <c r="J41" s="331">
        <v>0.57766149888763496</v>
      </c>
      <c r="K41" s="331">
        <v>0.66466655395848462</v>
      </c>
      <c r="L41" s="332">
        <v>0.73413874872748153</v>
      </c>
      <c r="M41" s="111"/>
      <c r="N41" s="111"/>
      <c r="O41" s="420" t="s">
        <v>97</v>
      </c>
      <c r="P41" s="420"/>
      <c r="Q41" s="420"/>
      <c r="R41" s="420"/>
      <c r="S41" s="375"/>
      <c r="T41" s="29"/>
      <c r="U41" s="112"/>
      <c r="V41" s="112"/>
      <c r="W41" s="112"/>
      <c r="X41" s="135"/>
      <c r="Y41" s="299"/>
      <c r="Z41" s="130"/>
      <c r="AA41" s="88"/>
      <c r="AB41" s="88"/>
      <c r="AC41" s="88"/>
      <c r="AD41" s="88"/>
      <c r="AE41" s="88"/>
      <c r="AF41" s="299"/>
      <c r="AG41" s="299"/>
      <c r="AH41" s="299"/>
      <c r="AI41" s="130"/>
      <c r="AJ41" s="97"/>
      <c r="AK41" s="97"/>
      <c r="AL41" s="99"/>
      <c r="AM41" s="98"/>
      <c r="AN41" s="98"/>
      <c r="AO41" s="99"/>
      <c r="AP41" s="299"/>
      <c r="AQ41" s="89"/>
      <c r="AR41" s="89"/>
      <c r="AS41" s="89"/>
      <c r="AT41" s="89"/>
      <c r="AU41" s="89"/>
      <c r="AV41" s="299"/>
    </row>
    <row r="42" spans="1:48" x14ac:dyDescent="0.2">
      <c r="A42" s="478"/>
      <c r="B42" s="477"/>
      <c r="C42" s="333" t="s">
        <v>32</v>
      </c>
      <c r="D42" s="334">
        <v>0.28432697962158515</v>
      </c>
      <c r="E42" s="335">
        <v>0.46117481056937115</v>
      </c>
      <c r="F42" s="335">
        <v>0.57766149888763496</v>
      </c>
      <c r="G42" s="335">
        <v>0.66466655395848462</v>
      </c>
      <c r="H42" s="335">
        <v>0.28432697962158515</v>
      </c>
      <c r="I42" s="335">
        <v>0.46117481056937115</v>
      </c>
      <c r="J42" s="335">
        <v>0.57766149888763496</v>
      </c>
      <c r="K42" s="335">
        <v>0.66466655395848462</v>
      </c>
      <c r="L42" s="336">
        <v>0.73413874872748153</v>
      </c>
      <c r="M42" s="109"/>
      <c r="N42" s="109"/>
      <c r="O42" s="498" t="s">
        <v>102</v>
      </c>
      <c r="P42" s="499"/>
      <c r="Q42" s="499"/>
      <c r="R42" s="499"/>
      <c r="S42" s="376">
        <v>83.25</v>
      </c>
      <c r="T42" s="29"/>
      <c r="U42" s="110"/>
      <c r="V42" s="113"/>
      <c r="W42" s="113"/>
      <c r="X42" s="136"/>
      <c r="Y42" s="299"/>
      <c r="Z42" s="130"/>
      <c r="AA42" s="89"/>
      <c r="AB42" s="89"/>
      <c r="AC42" s="89"/>
      <c r="AD42" s="89"/>
      <c r="AE42" s="89"/>
      <c r="AF42" s="299"/>
      <c r="AG42" s="299"/>
      <c r="AH42" s="299"/>
      <c r="AI42" s="130"/>
      <c r="AJ42" s="96"/>
      <c r="AK42" s="96"/>
      <c r="AL42" s="96"/>
      <c r="AM42" s="96"/>
      <c r="AN42" s="96"/>
      <c r="AO42" s="96"/>
      <c r="AP42" s="299"/>
      <c r="AQ42" s="88"/>
      <c r="AR42" s="106"/>
      <c r="AS42" s="106"/>
      <c r="AT42" s="106"/>
      <c r="AU42" s="106"/>
      <c r="AV42" s="299"/>
    </row>
    <row r="43" spans="1:48" ht="16" thickBot="1" x14ac:dyDescent="0.25">
      <c r="A43" s="128"/>
      <c r="B43" s="477"/>
      <c r="C43" s="333" t="s">
        <v>138</v>
      </c>
      <c r="D43" s="334">
        <v>0.28432697962158515</v>
      </c>
      <c r="E43" s="335">
        <v>0.46117481056937115</v>
      </c>
      <c r="F43" s="335">
        <v>0.57766149888763496</v>
      </c>
      <c r="G43" s="335">
        <v>0.66466655395848462</v>
      </c>
      <c r="H43" s="335">
        <v>0.28432697962158515</v>
      </c>
      <c r="I43" s="335">
        <v>0.46117481056937115</v>
      </c>
      <c r="J43" s="335">
        <v>0.57766149888763496</v>
      </c>
      <c r="K43" s="335">
        <v>0.66466655395848462</v>
      </c>
      <c r="L43" s="336">
        <v>0.73413874872748153</v>
      </c>
      <c r="M43" s="109"/>
      <c r="N43" s="109"/>
      <c r="O43" s="496" t="s">
        <v>103</v>
      </c>
      <c r="P43" s="497"/>
      <c r="Q43" s="497"/>
      <c r="R43" s="497"/>
      <c r="S43" s="377">
        <v>87.7</v>
      </c>
      <c r="T43" s="29"/>
      <c r="U43" s="29"/>
      <c r="V43" s="29"/>
      <c r="W43" s="29"/>
      <c r="X43" s="31"/>
      <c r="Y43" s="299"/>
      <c r="Z43" s="130"/>
      <c r="AA43" s="106"/>
      <c r="AB43" s="106"/>
      <c r="AC43" s="106"/>
      <c r="AD43" s="106"/>
      <c r="AE43" s="106"/>
      <c r="AF43" s="299"/>
      <c r="AG43" s="299"/>
      <c r="AH43" s="299"/>
      <c r="AI43" s="130"/>
      <c r="AJ43" s="96"/>
      <c r="AK43" s="96"/>
      <c r="AL43" s="96"/>
      <c r="AM43" s="96"/>
      <c r="AN43" s="96"/>
      <c r="AO43" s="96"/>
      <c r="AP43" s="299"/>
      <c r="AQ43" s="299"/>
      <c r="AR43" s="299"/>
      <c r="AS43" s="299"/>
      <c r="AT43" s="299"/>
      <c r="AU43" s="299"/>
      <c r="AV43" s="299"/>
    </row>
    <row r="44" spans="1:48" ht="14.5" customHeight="1" x14ac:dyDescent="0.2">
      <c r="A44" s="128"/>
      <c r="B44" s="477"/>
      <c r="C44" s="333" t="s">
        <v>139</v>
      </c>
      <c r="D44" s="334">
        <v>0.46594938539372371</v>
      </c>
      <c r="E44" s="335">
        <v>0.54186002721648541</v>
      </c>
      <c r="F44" s="335">
        <v>0.593134762233682</v>
      </c>
      <c r="G44" s="319"/>
      <c r="H44" s="335">
        <v>0.46594938539372371</v>
      </c>
      <c r="I44" s="335">
        <v>0.54186002721648541</v>
      </c>
      <c r="J44" s="335">
        <v>0.593134762233682</v>
      </c>
      <c r="K44" s="319"/>
      <c r="L44" s="337"/>
      <c r="M44" s="109"/>
      <c r="N44" s="109"/>
      <c r="O44" s="302"/>
      <c r="P44" s="302"/>
      <c r="Q44" s="302"/>
      <c r="R44" s="302"/>
      <c r="S44" s="303"/>
      <c r="T44" s="29"/>
      <c r="U44" s="29"/>
      <c r="V44" s="29"/>
      <c r="W44" s="29"/>
      <c r="X44" s="31"/>
      <c r="Y44" s="299"/>
      <c r="Z44" s="130"/>
      <c r="AA44" s="106"/>
      <c r="AB44" s="106"/>
      <c r="AC44" s="106"/>
      <c r="AD44" s="106"/>
      <c r="AE44" s="106"/>
      <c r="AF44" s="299"/>
      <c r="AG44" s="299"/>
      <c r="AH44" s="299"/>
      <c r="AI44" s="130"/>
      <c r="AJ44" s="96"/>
      <c r="AK44" s="96"/>
      <c r="AL44" s="96"/>
      <c r="AM44" s="96"/>
      <c r="AN44" s="96"/>
      <c r="AO44" s="96"/>
      <c r="AP44" s="299"/>
      <c r="AQ44" s="299"/>
      <c r="AR44" s="299"/>
      <c r="AS44" s="299"/>
      <c r="AT44" s="299"/>
      <c r="AU44" s="299"/>
      <c r="AV44" s="299"/>
    </row>
    <row r="45" spans="1:48" ht="14.5" customHeight="1" x14ac:dyDescent="0.2">
      <c r="A45" s="128"/>
      <c r="B45" s="477"/>
      <c r="C45" s="333" t="s">
        <v>92</v>
      </c>
      <c r="D45" s="334">
        <v>6.6828413388252905E-2</v>
      </c>
      <c r="E45" s="335">
        <v>0.32727344023610178</v>
      </c>
      <c r="F45" s="335">
        <v>0.93189922954548754</v>
      </c>
      <c r="G45" s="319"/>
      <c r="H45" s="335">
        <v>6.6828413388252905E-2</v>
      </c>
      <c r="I45" s="335">
        <v>0.32727344023610178</v>
      </c>
      <c r="J45" s="335">
        <v>0.93189922954548754</v>
      </c>
      <c r="K45" s="319"/>
      <c r="L45" s="337"/>
      <c r="M45" s="109"/>
      <c r="N45" s="109"/>
      <c r="O45" s="302"/>
      <c r="P45" s="302"/>
      <c r="Q45" s="302"/>
      <c r="R45" s="302"/>
      <c r="S45" s="303"/>
      <c r="T45" s="29"/>
      <c r="U45" s="29"/>
      <c r="V45" s="29"/>
      <c r="W45" s="29"/>
      <c r="X45" s="31"/>
      <c r="Y45" s="299"/>
      <c r="Z45" s="130"/>
      <c r="AA45" s="106"/>
      <c r="AB45" s="106"/>
      <c r="AC45" s="106"/>
      <c r="AD45" s="106"/>
      <c r="AE45" s="106"/>
      <c r="AF45" s="299"/>
      <c r="AG45" s="299"/>
      <c r="AH45" s="299"/>
      <c r="AI45" s="130"/>
      <c r="AJ45" s="96"/>
      <c r="AK45" s="96"/>
      <c r="AL45" s="96"/>
      <c r="AM45" s="96"/>
      <c r="AN45" s="96"/>
      <c r="AO45" s="96"/>
      <c r="AP45" s="299"/>
      <c r="AQ45" s="299"/>
      <c r="AR45" s="299"/>
      <c r="AS45" s="299"/>
      <c r="AT45" s="299"/>
      <c r="AU45" s="299"/>
      <c r="AV45" s="299"/>
    </row>
    <row r="46" spans="1:48" x14ac:dyDescent="0.2">
      <c r="A46" s="128"/>
      <c r="B46" s="477"/>
      <c r="C46" s="333" t="s">
        <v>140</v>
      </c>
      <c r="D46" s="334">
        <v>0.25328307448226806</v>
      </c>
      <c r="E46" s="335">
        <v>0.56948413559341615</v>
      </c>
      <c r="F46" s="335">
        <v>0.77776045006194705</v>
      </c>
      <c r="G46" s="319"/>
      <c r="H46" s="335">
        <v>0.25328307448226806</v>
      </c>
      <c r="I46" s="335">
        <v>0.56948413559341615</v>
      </c>
      <c r="J46" s="335">
        <v>0.77776045006194705</v>
      </c>
      <c r="K46" s="319"/>
      <c r="L46" s="337"/>
      <c r="M46" s="109"/>
      <c r="N46" s="109"/>
      <c r="O46" s="302"/>
      <c r="P46" s="302"/>
      <c r="Q46" s="302"/>
      <c r="R46" s="302"/>
      <c r="S46" s="303"/>
      <c r="T46" s="29"/>
      <c r="U46" s="29"/>
      <c r="V46" s="29"/>
      <c r="W46" s="29"/>
      <c r="X46" s="31"/>
      <c r="Y46" s="299"/>
      <c r="Z46" s="130"/>
      <c r="AA46" s="106"/>
      <c r="AB46" s="106"/>
      <c r="AC46" s="106"/>
      <c r="AD46" s="106"/>
      <c r="AE46" s="106"/>
      <c r="AF46" s="299"/>
      <c r="AG46" s="299"/>
      <c r="AH46" s="299"/>
      <c r="AI46" s="130"/>
      <c r="AJ46" s="96"/>
      <c r="AK46" s="96"/>
      <c r="AL46" s="96"/>
      <c r="AM46" s="96"/>
      <c r="AN46" s="96"/>
      <c r="AO46" s="96"/>
      <c r="AP46" s="299"/>
      <c r="AQ46" s="299"/>
      <c r="AR46" s="299"/>
      <c r="AS46" s="299"/>
      <c r="AT46" s="299"/>
      <c r="AU46" s="299"/>
      <c r="AV46" s="299"/>
    </row>
    <row r="47" spans="1:48" x14ac:dyDescent="0.2">
      <c r="A47" s="128"/>
      <c r="B47" s="477"/>
      <c r="C47" s="333" t="s">
        <v>141</v>
      </c>
      <c r="D47" s="334">
        <v>0.23580789766122368</v>
      </c>
      <c r="E47" s="335">
        <v>0.35687357049376345</v>
      </c>
      <c r="F47" s="335">
        <v>0.43661749057299093</v>
      </c>
      <c r="G47" s="319"/>
      <c r="H47" s="335">
        <v>0.23580789766122368</v>
      </c>
      <c r="I47" s="335">
        <v>0.35687357049376345</v>
      </c>
      <c r="J47" s="335">
        <v>0.43661749057299093</v>
      </c>
      <c r="K47" s="319"/>
      <c r="L47" s="337"/>
      <c r="M47" s="109"/>
      <c r="N47" s="109"/>
      <c r="O47" s="302"/>
      <c r="P47" s="302"/>
      <c r="Q47" s="302"/>
      <c r="R47" s="302"/>
      <c r="S47" s="303"/>
      <c r="T47" s="29"/>
      <c r="U47" s="29"/>
      <c r="V47" s="29"/>
      <c r="W47" s="29"/>
      <c r="X47" s="31"/>
      <c r="Y47" s="299"/>
      <c r="Z47" s="130"/>
      <c r="AA47" s="106"/>
      <c r="AB47" s="106"/>
      <c r="AC47" s="106"/>
      <c r="AD47" s="106"/>
      <c r="AE47" s="106"/>
      <c r="AF47" s="299"/>
      <c r="AG47" s="299"/>
      <c r="AH47" s="299"/>
      <c r="AI47" s="130"/>
      <c r="AJ47" s="96"/>
      <c r="AK47" s="96"/>
      <c r="AL47" s="96"/>
      <c r="AM47" s="96"/>
      <c r="AN47" s="96"/>
      <c r="AO47" s="96"/>
      <c r="AP47" s="299"/>
      <c r="AQ47" s="299"/>
      <c r="AR47" s="299"/>
      <c r="AS47" s="299"/>
      <c r="AT47" s="299"/>
      <c r="AU47" s="299"/>
      <c r="AV47" s="299"/>
    </row>
    <row r="48" spans="1:48" x14ac:dyDescent="0.2">
      <c r="A48" s="128"/>
      <c r="B48" s="477"/>
      <c r="C48" s="333" t="s">
        <v>142</v>
      </c>
      <c r="D48" s="334">
        <v>0.23580789766122368</v>
      </c>
      <c r="E48" s="335">
        <v>0.35687357049376345</v>
      </c>
      <c r="F48" s="335">
        <v>0.43661749057299093</v>
      </c>
      <c r="G48" s="319"/>
      <c r="H48" s="335">
        <v>0.23580789766122368</v>
      </c>
      <c r="I48" s="335">
        <v>0.35687357049376345</v>
      </c>
      <c r="J48" s="335">
        <v>0.43661749057299093</v>
      </c>
      <c r="K48" s="319"/>
      <c r="L48" s="337"/>
      <c r="M48" s="109"/>
      <c r="N48" s="109"/>
      <c r="O48" s="302"/>
      <c r="P48" s="302"/>
      <c r="Q48" s="302"/>
      <c r="R48" s="302"/>
      <c r="S48" s="303"/>
      <c r="T48" s="29"/>
      <c r="U48" s="29"/>
      <c r="V48" s="29"/>
      <c r="W48" s="29"/>
      <c r="X48" s="31"/>
      <c r="Y48" s="299"/>
      <c r="Z48" s="130"/>
      <c r="AA48" s="106"/>
      <c r="AB48" s="106"/>
      <c r="AC48" s="106"/>
      <c r="AD48" s="106"/>
      <c r="AE48" s="106"/>
      <c r="AF48" s="299"/>
      <c r="AG48" s="299"/>
      <c r="AH48" s="299"/>
      <c r="AI48" s="130"/>
      <c r="AJ48" s="96"/>
      <c r="AK48" s="96"/>
      <c r="AL48" s="96"/>
      <c r="AM48" s="96"/>
      <c r="AN48" s="96"/>
      <c r="AO48" s="96"/>
      <c r="AP48" s="299"/>
      <c r="AQ48" s="299"/>
      <c r="AR48" s="299"/>
      <c r="AS48" s="299"/>
      <c r="AT48" s="299"/>
      <c r="AU48" s="299"/>
      <c r="AV48" s="299"/>
    </row>
    <row r="49" spans="1:48" x14ac:dyDescent="0.2">
      <c r="A49" s="128"/>
      <c r="B49" s="477"/>
      <c r="C49" s="333" t="s">
        <v>143</v>
      </c>
      <c r="D49" s="334">
        <v>0.23580789766122368</v>
      </c>
      <c r="E49" s="335">
        <v>0.35687357049376345</v>
      </c>
      <c r="F49" s="335">
        <v>0.43661749057299093</v>
      </c>
      <c r="G49" s="319"/>
      <c r="H49" s="335">
        <v>0.23580789766122368</v>
      </c>
      <c r="I49" s="335">
        <v>0.35687357049376345</v>
      </c>
      <c r="J49" s="335">
        <v>0.43661749057299093</v>
      </c>
      <c r="K49" s="319"/>
      <c r="L49" s="337"/>
      <c r="M49" s="109"/>
      <c r="N49" s="109"/>
      <c r="O49" s="302"/>
      <c r="P49" s="302"/>
      <c r="Q49" s="302"/>
      <c r="R49" s="302"/>
      <c r="S49" s="303"/>
      <c r="T49" s="29"/>
      <c r="U49" s="29"/>
      <c r="V49" s="29"/>
      <c r="W49" s="29"/>
      <c r="X49" s="31"/>
      <c r="Y49" s="299"/>
      <c r="Z49" s="130"/>
      <c r="AA49" s="106"/>
      <c r="AB49" s="106"/>
      <c r="AC49" s="106"/>
      <c r="AD49" s="106"/>
      <c r="AE49" s="106"/>
      <c r="AF49" s="299"/>
      <c r="AG49" s="299"/>
      <c r="AH49" s="299"/>
      <c r="AI49" s="130"/>
      <c r="AJ49" s="96"/>
      <c r="AK49" s="96"/>
      <c r="AL49" s="96"/>
      <c r="AM49" s="96"/>
      <c r="AN49" s="96"/>
      <c r="AO49" s="96"/>
      <c r="AP49" s="299"/>
      <c r="AQ49" s="299"/>
      <c r="AR49" s="299"/>
      <c r="AS49" s="299"/>
      <c r="AT49" s="299"/>
      <c r="AU49" s="299"/>
      <c r="AV49" s="299"/>
    </row>
    <row r="50" spans="1:48" x14ac:dyDescent="0.2">
      <c r="A50" s="128"/>
      <c r="B50" s="477"/>
      <c r="C50" s="333" t="s">
        <v>50</v>
      </c>
      <c r="D50" s="334">
        <v>5.3536333382966872E-2</v>
      </c>
      <c r="E50" s="335">
        <v>0.13833338692812125</v>
      </c>
      <c r="F50" s="319"/>
      <c r="G50" s="319"/>
      <c r="H50" s="335">
        <v>5.3536333382966872E-2</v>
      </c>
      <c r="I50" s="335">
        <v>0.13833338692812125</v>
      </c>
      <c r="J50" s="319"/>
      <c r="K50" s="319"/>
      <c r="L50" s="337"/>
      <c r="M50" s="109"/>
      <c r="N50" s="109"/>
      <c r="O50" s="302"/>
      <c r="P50" s="302"/>
      <c r="Q50" s="302"/>
      <c r="R50" s="302"/>
      <c r="S50" s="303"/>
      <c r="T50" s="29"/>
      <c r="U50" s="29"/>
      <c r="V50" s="29"/>
      <c r="W50" s="29"/>
      <c r="X50" s="31"/>
      <c r="Y50" s="299"/>
      <c r="Z50" s="130"/>
      <c r="AA50" s="106"/>
      <c r="AB50" s="106"/>
      <c r="AC50" s="106"/>
      <c r="AD50" s="106"/>
      <c r="AE50" s="106"/>
      <c r="AF50" s="299"/>
      <c r="AG50" s="299"/>
      <c r="AH50" s="299"/>
      <c r="AI50" s="130"/>
      <c r="AJ50" s="96"/>
      <c r="AK50" s="96"/>
      <c r="AL50" s="96"/>
      <c r="AM50" s="96"/>
      <c r="AN50" s="96"/>
      <c r="AO50" s="96"/>
      <c r="AP50" s="299"/>
      <c r="AQ50" s="299"/>
      <c r="AR50" s="299"/>
      <c r="AS50" s="299"/>
      <c r="AT50" s="299"/>
      <c r="AU50" s="299"/>
      <c r="AV50" s="299"/>
    </row>
    <row r="51" spans="1:48" ht="16" thickBot="1" x14ac:dyDescent="0.25">
      <c r="A51" s="128"/>
      <c r="B51" s="477"/>
      <c r="C51" s="342" t="s">
        <v>144</v>
      </c>
      <c r="D51" s="343">
        <v>5.3536333382966872E-2</v>
      </c>
      <c r="E51" s="344">
        <v>0.13833338692812125</v>
      </c>
      <c r="F51" s="324"/>
      <c r="G51" s="324"/>
      <c r="H51" s="344">
        <v>5.3536333382966872E-2</v>
      </c>
      <c r="I51" s="344">
        <v>0.13833338692812125</v>
      </c>
      <c r="J51" s="324"/>
      <c r="K51" s="324"/>
      <c r="L51" s="345"/>
      <c r="M51" s="109"/>
      <c r="N51" s="109"/>
      <c r="O51" s="302"/>
      <c r="P51" s="302"/>
      <c r="Q51" s="302"/>
      <c r="R51" s="302"/>
      <c r="S51" s="303"/>
      <c r="T51" s="29"/>
      <c r="U51" s="29"/>
      <c r="V51" s="29"/>
      <c r="W51" s="29"/>
      <c r="X51" s="31"/>
      <c r="Y51" s="299"/>
      <c r="Z51" s="130"/>
      <c r="AA51" s="106"/>
      <c r="AB51" s="106"/>
      <c r="AC51" s="106"/>
      <c r="AD51" s="106"/>
      <c r="AE51" s="106"/>
      <c r="AF51" s="299"/>
      <c r="AG51" s="299"/>
      <c r="AH51" s="299"/>
      <c r="AI51" s="130"/>
      <c r="AJ51" s="96"/>
      <c r="AK51" s="96"/>
      <c r="AL51" s="96"/>
      <c r="AM51" s="96"/>
      <c r="AN51" s="96"/>
      <c r="AO51" s="96"/>
      <c r="AP51" s="299"/>
      <c r="AQ51" s="299"/>
      <c r="AR51" s="299"/>
      <c r="AS51" s="299"/>
      <c r="AT51" s="299"/>
      <c r="AU51" s="299"/>
      <c r="AV51" s="299"/>
    </row>
    <row r="52" spans="1:48" ht="16" thickBot="1" x14ac:dyDescent="0.25">
      <c r="A52" s="45"/>
      <c r="B52" s="29"/>
      <c r="C52" s="346"/>
      <c r="D52" s="347"/>
      <c r="E52" s="347"/>
      <c r="F52" s="347"/>
      <c r="G52" s="347"/>
      <c r="H52" s="347"/>
      <c r="I52" s="347"/>
      <c r="J52" s="347"/>
      <c r="K52" s="347"/>
      <c r="L52" s="347"/>
      <c r="M52" s="102"/>
      <c r="N52" s="102"/>
      <c r="O52" s="103"/>
      <c r="P52" s="103"/>
      <c r="Q52" s="103"/>
      <c r="R52" s="103"/>
      <c r="S52" s="103"/>
      <c r="T52" s="103"/>
      <c r="U52" s="29"/>
      <c r="V52" s="29"/>
      <c r="W52" s="29"/>
      <c r="X52" s="31"/>
      <c r="Y52" s="299"/>
      <c r="Z52" s="299"/>
      <c r="AA52" s="299"/>
      <c r="AB52" s="299"/>
      <c r="AC52" s="299"/>
      <c r="AD52" s="299"/>
      <c r="AE52" s="299"/>
      <c r="AF52" s="299"/>
      <c r="AG52" s="299"/>
      <c r="AH52" s="299"/>
      <c r="AI52" s="299"/>
      <c r="AJ52" s="130"/>
      <c r="AK52" s="132"/>
      <c r="AL52" s="132"/>
      <c r="AM52" s="132"/>
      <c r="AN52" s="132"/>
      <c r="AO52" s="132"/>
      <c r="AP52" s="132"/>
      <c r="AQ52" s="299"/>
      <c r="AR52" s="299"/>
      <c r="AS52" s="299"/>
      <c r="AT52" s="299"/>
      <c r="AU52" s="299"/>
      <c r="AV52" s="299"/>
    </row>
    <row r="53" spans="1:48" ht="18" thickBot="1" x14ac:dyDescent="0.25">
      <c r="A53" s="45"/>
      <c r="B53" s="29"/>
      <c r="C53" s="348" t="s">
        <v>89</v>
      </c>
      <c r="D53" s="349">
        <v>1.47</v>
      </c>
      <c r="E53" s="316"/>
      <c r="F53" s="316"/>
      <c r="G53" s="316"/>
      <c r="H53" s="316"/>
      <c r="I53" s="316"/>
      <c r="J53" s="316"/>
      <c r="K53" s="316"/>
      <c r="L53" s="316"/>
      <c r="M53" s="29"/>
      <c r="N53" s="29"/>
      <c r="O53" s="29"/>
      <c r="P53" s="29"/>
      <c r="Q53" s="29"/>
      <c r="R53" s="29"/>
      <c r="S53" s="29"/>
      <c r="T53" s="29"/>
      <c r="U53" s="29"/>
      <c r="V53" s="29"/>
      <c r="W53" s="29"/>
      <c r="X53" s="31"/>
      <c r="Y53" s="299"/>
      <c r="Z53" s="130"/>
      <c r="AA53" s="299"/>
      <c r="AB53" s="299"/>
      <c r="AC53" s="299"/>
      <c r="AD53" s="299"/>
      <c r="AE53" s="299"/>
      <c r="AF53" s="299"/>
      <c r="AG53" s="299"/>
      <c r="AH53" s="299"/>
      <c r="AI53" s="299"/>
      <c r="AJ53" s="299"/>
      <c r="AK53" s="299"/>
      <c r="AL53" s="299"/>
      <c r="AM53" s="299"/>
      <c r="AN53" s="299"/>
      <c r="AO53" s="299"/>
      <c r="AP53" s="299"/>
      <c r="AQ53" s="299"/>
      <c r="AR53" s="299"/>
      <c r="AS53" s="299"/>
      <c r="AT53" s="299"/>
      <c r="AU53" s="299"/>
      <c r="AV53" s="299"/>
    </row>
    <row r="54" spans="1:48" ht="16" thickBot="1" x14ac:dyDescent="0.25">
      <c r="A54" s="45"/>
      <c r="B54" s="29"/>
      <c r="C54" s="346"/>
      <c r="D54" s="316"/>
      <c r="E54" s="350"/>
      <c r="F54" s="350"/>
      <c r="G54" s="350"/>
      <c r="H54" s="351"/>
      <c r="I54" s="351"/>
      <c r="J54" s="351"/>
      <c r="K54" s="351"/>
      <c r="L54" s="351"/>
      <c r="M54" s="29"/>
      <c r="N54" s="29"/>
      <c r="O54" s="29"/>
      <c r="P54" s="29"/>
      <c r="Q54" s="29"/>
      <c r="R54" s="29"/>
      <c r="S54" s="29"/>
      <c r="T54" s="29"/>
      <c r="U54" s="29"/>
      <c r="V54" s="29"/>
      <c r="W54" s="29"/>
      <c r="X54" s="31"/>
      <c r="Y54" s="299"/>
      <c r="Z54" s="299"/>
      <c r="AA54" s="299"/>
      <c r="AB54" s="299"/>
      <c r="AC54" s="299"/>
      <c r="AD54" s="299"/>
      <c r="AE54" s="299"/>
      <c r="AF54" s="299"/>
      <c r="AG54" s="299"/>
      <c r="AH54" s="299"/>
      <c r="AI54" s="299"/>
      <c r="AJ54" s="299"/>
      <c r="AK54" s="299"/>
      <c r="AL54" s="299"/>
      <c r="AM54" s="299"/>
      <c r="AN54" s="299"/>
      <c r="AO54" s="299"/>
      <c r="AP54" s="299"/>
      <c r="AQ54" s="299"/>
      <c r="AR54" s="299"/>
      <c r="AS54" s="299"/>
      <c r="AT54" s="299"/>
      <c r="AU54" s="299"/>
      <c r="AV54" s="299"/>
    </row>
    <row r="55" spans="1:48" ht="15" customHeight="1" x14ac:dyDescent="0.2">
      <c r="A55" s="45"/>
      <c r="B55" s="29"/>
      <c r="C55" s="481" t="s">
        <v>94</v>
      </c>
      <c r="D55" s="483" t="s">
        <v>23</v>
      </c>
      <c r="E55" s="483"/>
      <c r="F55" s="483"/>
      <c r="G55" s="484"/>
      <c r="H55" s="485" t="s">
        <v>24</v>
      </c>
      <c r="I55" s="485"/>
      <c r="J55" s="485"/>
      <c r="K55" s="485"/>
      <c r="L55" s="486"/>
      <c r="M55" s="473" t="s">
        <v>95</v>
      </c>
      <c r="N55" s="474"/>
      <c r="O55" s="487" t="s">
        <v>23</v>
      </c>
      <c r="P55" s="488"/>
      <c r="Q55" s="488"/>
      <c r="R55" s="489"/>
      <c r="S55" s="479" t="s">
        <v>24</v>
      </c>
      <c r="T55" s="479"/>
      <c r="U55" s="479"/>
      <c r="V55" s="479"/>
      <c r="W55" s="480"/>
      <c r="X55" s="31"/>
      <c r="Y55" s="299"/>
      <c r="Z55" s="299"/>
      <c r="AA55" s="299"/>
      <c r="AB55" s="299"/>
      <c r="AC55" s="299"/>
      <c r="AD55" s="299"/>
      <c r="AE55" s="299"/>
      <c r="AF55" s="299"/>
      <c r="AG55" s="299"/>
      <c r="AH55" s="299"/>
      <c r="AI55" s="299"/>
      <c r="AJ55" s="299"/>
      <c r="AK55" s="299"/>
      <c r="AL55" s="299"/>
      <c r="AM55" s="299"/>
      <c r="AN55" s="299"/>
      <c r="AO55" s="299"/>
      <c r="AP55" s="299"/>
      <c r="AQ55" s="299"/>
      <c r="AR55" s="299"/>
      <c r="AS55" s="299"/>
      <c r="AT55" s="299"/>
      <c r="AU55" s="299"/>
      <c r="AV55" s="299"/>
    </row>
    <row r="56" spans="1:48" ht="18" customHeight="1" x14ac:dyDescent="0.2">
      <c r="A56" s="45"/>
      <c r="B56" s="29"/>
      <c r="C56" s="482"/>
      <c r="D56" s="325" t="s">
        <v>38</v>
      </c>
      <c r="E56" s="325" t="s">
        <v>39</v>
      </c>
      <c r="F56" s="325" t="s">
        <v>40</v>
      </c>
      <c r="G56" s="326" t="s">
        <v>41</v>
      </c>
      <c r="H56" s="327" t="s">
        <v>38</v>
      </c>
      <c r="I56" s="327" t="s">
        <v>39</v>
      </c>
      <c r="J56" s="327" t="s">
        <v>40</v>
      </c>
      <c r="K56" s="327" t="s">
        <v>41</v>
      </c>
      <c r="L56" s="328" t="s">
        <v>65</v>
      </c>
      <c r="M56" s="475"/>
      <c r="N56" s="476"/>
      <c r="O56" s="140" t="s">
        <v>38</v>
      </c>
      <c r="P56" s="141" t="s">
        <v>39</v>
      </c>
      <c r="Q56" s="141" t="s">
        <v>40</v>
      </c>
      <c r="R56" s="142" t="s">
        <v>41</v>
      </c>
      <c r="S56" s="138" t="s">
        <v>38</v>
      </c>
      <c r="T56" s="138" t="s">
        <v>39</v>
      </c>
      <c r="U56" s="138" t="s">
        <v>40</v>
      </c>
      <c r="V56" s="138" t="s">
        <v>41</v>
      </c>
      <c r="W56" s="139" t="s">
        <v>65</v>
      </c>
      <c r="X56" s="31"/>
    </row>
    <row r="57" spans="1:48" ht="14.5" customHeight="1" x14ac:dyDescent="0.2">
      <c r="A57" s="128"/>
      <c r="B57" s="477" t="s">
        <v>27</v>
      </c>
      <c r="C57" s="329" t="s">
        <v>90</v>
      </c>
      <c r="D57" s="330">
        <v>6.0710080535616271</v>
      </c>
      <c r="E57" s="331">
        <v>5.3925003228137314</v>
      </c>
      <c r="F57" s="331">
        <v>5.4509310331026484</v>
      </c>
      <c r="G57" s="331">
        <v>5.6939566515435551</v>
      </c>
      <c r="H57" s="331">
        <v>5.0419287470924399</v>
      </c>
      <c r="I57" s="331">
        <v>4.9251528211384299</v>
      </c>
      <c r="J57" s="331">
        <v>5.5438375032596374</v>
      </c>
      <c r="K57" s="331">
        <v>5.0414984287278086</v>
      </c>
      <c r="L57" s="332">
        <v>5.4304660568909497</v>
      </c>
      <c r="M57" s="117"/>
      <c r="N57" s="121"/>
      <c r="O57" s="150">
        <f>D57*D34</f>
        <v>2.5228344956638433</v>
      </c>
      <c r="P57" s="151">
        <f t="shared" ref="P57:W72" si="19">E57*E34</f>
        <v>3.3527829057323428</v>
      </c>
      <c r="Q57" s="151">
        <f t="shared" si="19"/>
        <v>4.1294413546116626</v>
      </c>
      <c r="R57" s="151">
        <f t="shared" si="19"/>
        <v>4.8911617971641919</v>
      </c>
      <c r="S57" s="151">
        <f t="shared" si="19"/>
        <v>2.0951959963850948</v>
      </c>
      <c r="T57" s="151">
        <f t="shared" si="19"/>
        <v>3.0622099579617852</v>
      </c>
      <c r="U57" s="151">
        <f t="shared" si="19"/>
        <v>4.1998241603465747</v>
      </c>
      <c r="V57" s="151">
        <f t="shared" si="19"/>
        <v>4.3306941067723255</v>
      </c>
      <c r="W57" s="152">
        <f t="shared" si="19"/>
        <v>5.3659356513983116</v>
      </c>
      <c r="X57" s="31"/>
    </row>
    <row r="58" spans="1:48" x14ac:dyDescent="0.2">
      <c r="A58" s="128"/>
      <c r="B58" s="477"/>
      <c r="C58" s="333" t="s">
        <v>91</v>
      </c>
      <c r="D58" s="334">
        <v>10.261122803290599</v>
      </c>
      <c r="E58" s="335">
        <v>9.2397849812415576</v>
      </c>
      <c r="F58" s="335">
        <v>8.6188854548711671</v>
      </c>
      <c r="G58" s="335">
        <v>8.0909868507014497</v>
      </c>
      <c r="H58" s="335">
        <v>10.182834588096172</v>
      </c>
      <c r="I58" s="335">
        <v>9.3755971706014645</v>
      </c>
      <c r="J58" s="335">
        <v>8.1006978057591308</v>
      </c>
      <c r="K58" s="335">
        <v>7.3746470551650871</v>
      </c>
      <c r="L58" s="336">
        <v>7.339423841060257</v>
      </c>
      <c r="M58" s="118"/>
      <c r="N58" s="122"/>
      <c r="O58" s="153">
        <f t="shared" ref="O58:P74" si="20">D58*D35</f>
        <v>4.2640553832237833</v>
      </c>
      <c r="P58" s="154">
        <f t="shared" si="19"/>
        <v>5.7448291670355847</v>
      </c>
      <c r="Q58" s="154">
        <f t="shared" si="19"/>
        <v>6.5293766903059849</v>
      </c>
      <c r="R58" s="154">
        <f t="shared" si="19"/>
        <v>6.9502330641700061</v>
      </c>
      <c r="S58" s="154">
        <f t="shared" si="19"/>
        <v>4.2315223659465984</v>
      </c>
      <c r="T58" s="154">
        <f t="shared" si="19"/>
        <v>5.8292702907476333</v>
      </c>
      <c r="U58" s="154">
        <f t="shared" si="19"/>
        <v>6.136815218752333</v>
      </c>
      <c r="V58" s="154">
        <f t="shared" si="19"/>
        <v>6.3348905078184305</v>
      </c>
      <c r="W58" s="155">
        <f t="shared" si="19"/>
        <v>7.2522092278789518</v>
      </c>
      <c r="X58" s="31"/>
    </row>
    <row r="59" spans="1:48" ht="14.5" customHeight="1" x14ac:dyDescent="0.2">
      <c r="A59" s="29"/>
      <c r="B59" s="477"/>
      <c r="C59" s="333" t="s">
        <v>135</v>
      </c>
      <c r="D59" s="334">
        <v>17.908115433558979</v>
      </c>
      <c r="E59" s="335">
        <v>15.102009625774052</v>
      </c>
      <c r="F59" s="335">
        <v>15.919478431963023</v>
      </c>
      <c r="G59" s="319"/>
      <c r="H59" s="335">
        <v>15.235861841804081</v>
      </c>
      <c r="I59" s="335">
        <v>13.313577283055025</v>
      </c>
      <c r="J59" s="335">
        <v>15.919478431963023</v>
      </c>
      <c r="K59" s="319"/>
      <c r="L59" s="337"/>
      <c r="M59" s="118"/>
      <c r="N59" s="122"/>
      <c r="O59" s="153">
        <f t="shared" si="20"/>
        <v>6.3242541103103056</v>
      </c>
      <c r="P59" s="154">
        <f t="shared" si="19"/>
        <v>8.9185184247184868</v>
      </c>
      <c r="Q59" s="154">
        <f t="shared" si="19"/>
        <v>12.540614420344756</v>
      </c>
      <c r="R59" s="100"/>
      <c r="S59" s="154">
        <f t="shared" si="19"/>
        <v>5.3805472850919713</v>
      </c>
      <c r="T59" s="154">
        <f t="shared" si="19"/>
        <v>7.862356549898827</v>
      </c>
      <c r="U59" s="154">
        <f t="shared" si="19"/>
        <v>12.540614420344756</v>
      </c>
      <c r="V59" s="100"/>
      <c r="W59" s="114"/>
      <c r="X59" s="31"/>
    </row>
    <row r="60" spans="1:48" x14ac:dyDescent="0.2">
      <c r="A60" s="478" t="s">
        <v>93</v>
      </c>
      <c r="B60" s="477"/>
      <c r="C60" s="333" t="s">
        <v>136</v>
      </c>
      <c r="D60" s="334">
        <v>27.222876603750002</v>
      </c>
      <c r="E60" s="335">
        <v>14.506516196433331</v>
      </c>
      <c r="F60" s="335">
        <v>21.67</v>
      </c>
      <c r="G60" s="319"/>
      <c r="H60" s="335">
        <v>26.360813299166669</v>
      </c>
      <c r="I60" s="335">
        <v>14.143704061968748</v>
      </c>
      <c r="J60" s="335">
        <v>21.67</v>
      </c>
      <c r="K60" s="319"/>
      <c r="L60" s="337"/>
      <c r="M60" s="118"/>
      <c r="N60" s="122"/>
      <c r="O60" s="153">
        <f t="shared" si="20"/>
        <v>9.6137636533829856</v>
      </c>
      <c r="P60" s="154">
        <f t="shared" si="19"/>
        <v>8.5668487295601654</v>
      </c>
      <c r="Q60" s="154">
        <f t="shared" si="19"/>
        <v>17.070604143867097</v>
      </c>
      <c r="R60" s="100"/>
      <c r="S60" s="154">
        <f t="shared" si="19"/>
        <v>9.3093258459773995</v>
      </c>
      <c r="T60" s="154">
        <f t="shared" si="19"/>
        <v>8.3525893835449505</v>
      </c>
      <c r="U60" s="154">
        <f t="shared" si="19"/>
        <v>17.070604143867097</v>
      </c>
      <c r="V60" s="100"/>
      <c r="W60" s="114"/>
      <c r="X60" s="31"/>
    </row>
    <row r="61" spans="1:48" x14ac:dyDescent="0.2">
      <c r="A61" s="478"/>
      <c r="B61" s="477"/>
      <c r="C61" s="333" t="s">
        <v>145</v>
      </c>
      <c r="D61" s="334">
        <v>16.818333333333332</v>
      </c>
      <c r="E61" s="335">
        <v>16.818333333333332</v>
      </c>
      <c r="F61" s="335">
        <v>15.528333333333334</v>
      </c>
      <c r="G61" s="335">
        <v>15.023333333333333</v>
      </c>
      <c r="H61" s="335">
        <v>16.818333333333332</v>
      </c>
      <c r="I61" s="335">
        <v>16.818333333333332</v>
      </c>
      <c r="J61" s="335">
        <v>15.528333333333334</v>
      </c>
      <c r="K61" s="335">
        <v>15.023333333333333</v>
      </c>
      <c r="L61" s="336">
        <v>7.339423841060257</v>
      </c>
      <c r="M61" s="118"/>
      <c r="N61" s="122"/>
      <c r="O61" s="153">
        <f t="shared" si="20"/>
        <v>3.5147478191631549</v>
      </c>
      <c r="P61" s="154">
        <f t="shared" si="19"/>
        <v>7.7309204484762812</v>
      </c>
      <c r="Q61" s="154">
        <f t="shared" si="19"/>
        <v>9.7020543753483555</v>
      </c>
      <c r="R61" s="154">
        <f t="shared" si="19"/>
        <v>11.239408478438614</v>
      </c>
      <c r="S61" s="154">
        <f t="shared" si="19"/>
        <v>3.5147478191631549</v>
      </c>
      <c r="T61" s="154">
        <f t="shared" si="19"/>
        <v>7.7309204484762812</v>
      </c>
      <c r="U61" s="154">
        <f t="shared" si="19"/>
        <v>9.7020543753483555</v>
      </c>
      <c r="V61" s="154">
        <f t="shared" si="19"/>
        <v>11.239408478438614</v>
      </c>
      <c r="W61" s="155">
        <f t="shared" si="19"/>
        <v>6.213628437375867</v>
      </c>
      <c r="X61" s="31"/>
    </row>
    <row r="62" spans="1:48" x14ac:dyDescent="0.2">
      <c r="A62" s="478"/>
      <c r="B62" s="101"/>
      <c r="C62" s="329" t="s">
        <v>31</v>
      </c>
      <c r="D62" s="330">
        <v>18.2233111253129</v>
      </c>
      <c r="E62" s="331">
        <v>13.898077453930677</v>
      </c>
      <c r="F62" s="331">
        <v>12.77371266577873</v>
      </c>
      <c r="G62" s="331">
        <v>12.031062514026845</v>
      </c>
      <c r="H62" s="331">
        <v>17.809208768307794</v>
      </c>
      <c r="I62" s="331">
        <v>14.040477465101432</v>
      </c>
      <c r="J62" s="331">
        <v>13.438335499403729</v>
      </c>
      <c r="K62" s="331">
        <v>11.281401740476841</v>
      </c>
      <c r="L62" s="332">
        <v>9.8060214936725849</v>
      </c>
      <c r="M62" s="118"/>
      <c r="N62" s="122"/>
      <c r="O62" s="150">
        <f t="shared" si="20"/>
        <v>4.4779724672972403</v>
      </c>
      <c r="P62" s="151">
        <f t="shared" si="19"/>
        <v>5.6240652093542876</v>
      </c>
      <c r="Q62" s="151">
        <f t="shared" si="19"/>
        <v>7.663098960280716</v>
      </c>
      <c r="R62" s="151">
        <f t="shared" si="19"/>
        <v>9.1507209591020615</v>
      </c>
      <c r="S62" s="151">
        <f t="shared" si="19"/>
        <v>4.3762160444078786</v>
      </c>
      <c r="T62" s="151">
        <f t="shared" si="19"/>
        <v>5.6816895067646174</v>
      </c>
      <c r="U62" s="151">
        <f t="shared" si="19"/>
        <v>8.0618139367789023</v>
      </c>
      <c r="V62" s="151">
        <f t="shared" si="19"/>
        <v>8.5805355291167409</v>
      </c>
      <c r="W62" s="152">
        <f t="shared" si="19"/>
        <v>8.8324177867635338</v>
      </c>
      <c r="X62" s="31"/>
    </row>
    <row r="63" spans="1:48" ht="14.5" customHeight="1" x14ac:dyDescent="0.2">
      <c r="A63" s="478"/>
      <c r="B63" s="40"/>
      <c r="C63" s="338" t="s">
        <v>49</v>
      </c>
      <c r="D63" s="339">
        <v>13.325185186666667</v>
      </c>
      <c r="E63" s="340">
        <v>15.142918968749999</v>
      </c>
      <c r="F63" s="340">
        <v>11.217021892333335</v>
      </c>
      <c r="G63" s="340">
        <v>10.798888888888889</v>
      </c>
      <c r="H63" s="340">
        <v>12.21</v>
      </c>
      <c r="I63" s="340">
        <v>15.646666666666667</v>
      </c>
      <c r="J63" s="340">
        <v>12.21</v>
      </c>
      <c r="K63" s="340">
        <v>10.92</v>
      </c>
      <c r="L63" s="341">
        <v>10.92</v>
      </c>
      <c r="M63" s="118"/>
      <c r="N63" s="122"/>
      <c r="O63" s="156">
        <f t="shared" si="20"/>
        <v>3.2743672089671261</v>
      </c>
      <c r="P63" s="157">
        <f t="shared" si="19"/>
        <v>6.1278089737607226</v>
      </c>
      <c r="Q63" s="157">
        <f t="shared" si="19"/>
        <v>6.7292220397964746</v>
      </c>
      <c r="R63" s="157">
        <f t="shared" si="19"/>
        <v>8.2135404728684502</v>
      </c>
      <c r="S63" s="157">
        <f t="shared" si="19"/>
        <v>3.0003353095229839</v>
      </c>
      <c r="T63" s="157">
        <f t="shared" si="19"/>
        <v>6.3316580249360834</v>
      </c>
      <c r="U63" s="157">
        <f t="shared" si="19"/>
        <v>7.3249211684317634</v>
      </c>
      <c r="V63" s="157">
        <f t="shared" si="19"/>
        <v>8.3056565250901446</v>
      </c>
      <c r="W63" s="158">
        <f t="shared" si="19"/>
        <v>9.8357934758447083</v>
      </c>
      <c r="X63" s="31"/>
    </row>
    <row r="64" spans="1:48" x14ac:dyDescent="0.2">
      <c r="A64" s="478"/>
      <c r="B64" s="477" t="s">
        <v>30</v>
      </c>
      <c r="C64" s="329" t="s">
        <v>137</v>
      </c>
      <c r="D64" s="330">
        <v>12.857187610874998</v>
      </c>
      <c r="E64" s="331">
        <v>8.4797801664999994</v>
      </c>
      <c r="F64" s="331">
        <v>5.5623628052500003</v>
      </c>
      <c r="G64" s="331">
        <v>2.904825046</v>
      </c>
      <c r="H64" s="331">
        <v>12.857187610874998</v>
      </c>
      <c r="I64" s="331">
        <v>7.5064468331666667</v>
      </c>
      <c r="J64" s="331">
        <v>5.5623628052500003</v>
      </c>
      <c r="K64" s="331">
        <v>2.904825046</v>
      </c>
      <c r="L64" s="332">
        <v>2.904825046</v>
      </c>
      <c r="M64" s="118"/>
      <c r="N64" s="122"/>
      <c r="O64" s="150">
        <f t="shared" si="20"/>
        <v>3.6556453198281527</v>
      </c>
      <c r="P64" s="151">
        <f t="shared" si="19"/>
        <v>3.9106610119555478</v>
      </c>
      <c r="Q64" s="151">
        <f t="shared" si="19"/>
        <v>3.213162835437545</v>
      </c>
      <c r="R64" s="151">
        <f t="shared" si="19"/>
        <v>1.9307400531771166</v>
      </c>
      <c r="S64" s="151">
        <f t="shared" si="19"/>
        <v>3.6556453198281527</v>
      </c>
      <c r="T64" s="151">
        <f t="shared" si="19"/>
        <v>3.4617841963346936</v>
      </c>
      <c r="U64" s="151">
        <f t="shared" si="19"/>
        <v>3.213162835437545</v>
      </c>
      <c r="V64" s="151">
        <f t="shared" si="19"/>
        <v>1.9307400531771166</v>
      </c>
      <c r="W64" s="152">
        <f t="shared" si="19"/>
        <v>2.1325446245426889</v>
      </c>
      <c r="X64" s="31"/>
      <c r="Y64" s="33"/>
    </row>
    <row r="65" spans="1:24" x14ac:dyDescent="0.2">
      <c r="A65" s="478"/>
      <c r="B65" s="477"/>
      <c r="C65" s="333" t="s">
        <v>32</v>
      </c>
      <c r="D65" s="334">
        <v>20.191257167426308</v>
      </c>
      <c r="E65" s="335">
        <v>17.790349402401603</v>
      </c>
      <c r="F65" s="335">
        <v>14.887248540717462</v>
      </c>
      <c r="G65" s="335">
        <v>13.947883576059192</v>
      </c>
      <c r="H65" s="335">
        <v>18.217593271612209</v>
      </c>
      <c r="I65" s="335">
        <v>15.432849164739565</v>
      </c>
      <c r="J65" s="335">
        <v>16.240123357240634</v>
      </c>
      <c r="K65" s="335">
        <v>13.947883576059192</v>
      </c>
      <c r="L65" s="336">
        <v>0</v>
      </c>
      <c r="M65" s="118"/>
      <c r="N65" s="122"/>
      <c r="O65" s="153">
        <f t="shared" si="20"/>
        <v>5.7409191651770053</v>
      </c>
      <c r="P65" s="154">
        <f t="shared" si="19"/>
        <v>8.2044610156154842</v>
      </c>
      <c r="Q65" s="154">
        <f t="shared" si="19"/>
        <v>8.5997903063436052</v>
      </c>
      <c r="R65" s="154">
        <f t="shared" si="19"/>
        <v>9.2706917115134093</v>
      </c>
      <c r="S65" s="154">
        <f t="shared" si="19"/>
        <v>5.1797532708920118</v>
      </c>
      <c r="T65" s="154">
        <f t="shared" si="19"/>
        <v>7.1172412900944471</v>
      </c>
      <c r="U65" s="154">
        <f t="shared" si="19"/>
        <v>9.3812940006637149</v>
      </c>
      <c r="V65" s="154">
        <f t="shared" si="19"/>
        <v>9.2706917115134093</v>
      </c>
      <c r="W65" s="155">
        <f t="shared" si="19"/>
        <v>0</v>
      </c>
      <c r="X65" s="31"/>
    </row>
    <row r="66" spans="1:24" x14ac:dyDescent="0.2">
      <c r="A66" s="128"/>
      <c r="B66" s="477"/>
      <c r="C66" s="333" t="s">
        <v>138</v>
      </c>
      <c r="D66" s="334">
        <v>26.068576813750003</v>
      </c>
      <c r="E66" s="335">
        <v>33.512391895999997</v>
      </c>
      <c r="F66" s="335">
        <v>27.008670952500001</v>
      </c>
      <c r="G66" s="335">
        <v>27.008670952500001</v>
      </c>
      <c r="H66" s="335">
        <v>35.3974563875</v>
      </c>
      <c r="I66" s="335">
        <v>30.659562019000003</v>
      </c>
      <c r="J66" s="335">
        <v>27.253315373333333</v>
      </c>
      <c r="K66" s="335">
        <v>25.876657686666668</v>
      </c>
      <c r="L66" s="336">
        <v>25.876657686666668</v>
      </c>
      <c r="M66" s="118"/>
      <c r="N66" s="122"/>
      <c r="O66" s="153">
        <f t="shared" si="20"/>
        <v>7.4119997084868245</v>
      </c>
      <c r="P66" s="154">
        <f t="shared" si="19"/>
        <v>15.455070984364328</v>
      </c>
      <c r="Q66" s="154">
        <f t="shared" si="19"/>
        <v>15.601869345384078</v>
      </c>
      <c r="R66" s="154">
        <f t="shared" si="19"/>
        <v>17.951760248996798</v>
      </c>
      <c r="S66" s="154">
        <f t="shared" si="19"/>
        <v>10.064451860944661</v>
      </c>
      <c r="T66" s="154">
        <f t="shared" si="19"/>
        <v>14.139417706252212</v>
      </c>
      <c r="U66" s="154">
        <f t="shared" si="19"/>
        <v>15.743191008217158</v>
      </c>
      <c r="V66" s="154">
        <f t="shared" si="19"/>
        <v>17.199348892560067</v>
      </c>
      <c r="W66" s="155">
        <f t="shared" si="19"/>
        <v>18.997057095338835</v>
      </c>
      <c r="X66" s="31"/>
    </row>
    <row r="67" spans="1:24" x14ac:dyDescent="0.2">
      <c r="A67" s="128"/>
      <c r="B67" s="477"/>
      <c r="C67" s="333" t="s">
        <v>139</v>
      </c>
      <c r="D67" s="334">
        <v>25.507989870791977</v>
      </c>
      <c r="E67" s="335">
        <v>23.129801327957306</v>
      </c>
      <c r="F67" s="335">
        <v>23.602806796726334</v>
      </c>
      <c r="G67" s="319"/>
      <c r="H67" s="335">
        <v>21.518625943344059</v>
      </c>
      <c r="I67" s="335">
        <v>19.642353488561703</v>
      </c>
      <c r="J67" s="335">
        <v>20.718739401393002</v>
      </c>
      <c r="K67" s="319"/>
      <c r="L67" s="337"/>
      <c r="M67" s="118"/>
      <c r="N67" s="122"/>
      <c r="O67" s="153">
        <f t="shared" si="20"/>
        <v>11.885432202924852</v>
      </c>
      <c r="P67" s="154">
        <f t="shared" si="19"/>
        <v>12.533114777078847</v>
      </c>
      <c r="Q67" s="154">
        <f t="shared" si="19"/>
        <v>13.999645197423808</v>
      </c>
      <c r="R67" s="100"/>
      <c r="S67" s="154">
        <f t="shared" si="19"/>
        <v>10.026590532818602</v>
      </c>
      <c r="T67" s="154">
        <f t="shared" si="19"/>
        <v>10.643406195907872</v>
      </c>
      <c r="U67" s="154">
        <f t="shared" si="19"/>
        <v>12.289004568626858</v>
      </c>
      <c r="V67" s="100"/>
      <c r="W67" s="114"/>
      <c r="X67" s="31"/>
    </row>
    <row r="68" spans="1:24" x14ac:dyDescent="0.2">
      <c r="A68" s="128"/>
      <c r="B68" s="477"/>
      <c r="C68" s="333" t="s">
        <v>92</v>
      </c>
      <c r="D68" s="334">
        <v>21.195</v>
      </c>
      <c r="E68" s="335">
        <v>20.114999999999998</v>
      </c>
      <c r="F68" s="335">
        <v>12.94</v>
      </c>
      <c r="G68" s="319"/>
      <c r="H68" s="335">
        <v>21.195</v>
      </c>
      <c r="I68" s="335">
        <v>20.114999999999998</v>
      </c>
      <c r="J68" s="335">
        <v>12.94</v>
      </c>
      <c r="K68" s="319"/>
      <c r="L68" s="337"/>
      <c r="M68" s="118"/>
      <c r="N68" s="122"/>
      <c r="O68" s="153">
        <f t="shared" si="20"/>
        <v>1.4164282217640203</v>
      </c>
      <c r="P68" s="154">
        <f t="shared" si="19"/>
        <v>6.5831052503491865</v>
      </c>
      <c r="Q68" s="154">
        <f t="shared" si="19"/>
        <v>12.058776030318608</v>
      </c>
      <c r="R68" s="100"/>
      <c r="S68" s="154">
        <f t="shared" si="19"/>
        <v>1.4164282217640203</v>
      </c>
      <c r="T68" s="154">
        <f t="shared" si="19"/>
        <v>6.5831052503491865</v>
      </c>
      <c r="U68" s="154">
        <f t="shared" si="19"/>
        <v>12.058776030318608</v>
      </c>
      <c r="V68" s="100"/>
      <c r="W68" s="114"/>
      <c r="X68" s="31"/>
    </row>
    <row r="69" spans="1:24" x14ac:dyDescent="0.2">
      <c r="A69" s="128"/>
      <c r="B69" s="477"/>
      <c r="C69" s="333" t="s">
        <v>140</v>
      </c>
      <c r="D69" s="334">
        <v>24.519538501972182</v>
      </c>
      <c r="E69" s="335">
        <v>18.829647755193541</v>
      </c>
      <c r="F69" s="335">
        <v>16.706161928134872</v>
      </c>
      <c r="G69" s="319"/>
      <c r="H69" s="335">
        <v>24.624620432820667</v>
      </c>
      <c r="I69" s="335">
        <v>18.863757011077379</v>
      </c>
      <c r="J69" s="335">
        <v>16.37413460893487</v>
      </c>
      <c r="K69" s="319"/>
      <c r="L69" s="337"/>
      <c r="M69" s="118"/>
      <c r="N69" s="122"/>
      <c r="O69" s="153">
        <f t="shared" si="20"/>
        <v>6.2103840966658597</v>
      </c>
      <c r="P69" s="154">
        <f t="shared" si="19"/>
        <v>10.723185675394902</v>
      </c>
      <c r="Q69" s="154">
        <f t="shared" si="19"/>
        <v>12.993392020033943</v>
      </c>
      <c r="R69" s="100"/>
      <c r="S69" s="154">
        <f t="shared" si="19"/>
        <v>6.2369995711836967</v>
      </c>
      <c r="T69" s="154">
        <f t="shared" si="19"/>
        <v>10.742610355497645</v>
      </c>
      <c r="U69" s="154">
        <f t="shared" si="19"/>
        <v>12.735154302820089</v>
      </c>
      <c r="V69" s="100"/>
      <c r="W69" s="114"/>
      <c r="X69" s="31"/>
    </row>
    <row r="70" spans="1:24" x14ac:dyDescent="0.2">
      <c r="A70" s="128"/>
      <c r="B70" s="477"/>
      <c r="C70" s="333" t="s">
        <v>141</v>
      </c>
      <c r="D70" s="334">
        <v>17.592597309974529</v>
      </c>
      <c r="E70" s="335">
        <v>18.499819847114289</v>
      </c>
      <c r="F70" s="335">
        <v>19.293116815000001</v>
      </c>
      <c r="G70" s="319"/>
      <c r="H70" s="335">
        <v>16.3</v>
      </c>
      <c r="I70" s="335">
        <v>17.879172919249999</v>
      </c>
      <c r="J70" s="335">
        <v>19.293116815000001</v>
      </c>
      <c r="K70" s="319"/>
      <c r="L70" s="337"/>
      <c r="M70" s="118"/>
      <c r="N70" s="122"/>
      <c r="O70" s="153">
        <f t="shared" si="20"/>
        <v>4.1484733860655929</v>
      </c>
      <c r="P70" s="154">
        <f t="shared" si="19"/>
        <v>6.6020967623310653</v>
      </c>
      <c r="Q70" s="154">
        <f t="shared" si="19"/>
        <v>8.4237122490968765</v>
      </c>
      <c r="R70" s="100"/>
      <c r="S70" s="154">
        <f t="shared" si="19"/>
        <v>3.8436687318779459</v>
      </c>
      <c r="T70" s="154">
        <f t="shared" si="19"/>
        <v>6.3806042771681506</v>
      </c>
      <c r="U70" s="154">
        <f t="shared" si="19"/>
        <v>8.4237122490968765</v>
      </c>
      <c r="V70" s="100"/>
      <c r="W70" s="114"/>
      <c r="X70" s="31"/>
    </row>
    <row r="71" spans="1:24" x14ac:dyDescent="0.2">
      <c r="A71" s="128"/>
      <c r="B71" s="477"/>
      <c r="C71" s="333" t="s">
        <v>142</v>
      </c>
      <c r="D71" s="334">
        <v>28.726598188221608</v>
      </c>
      <c r="E71" s="335">
        <v>17.17186134861111</v>
      </c>
      <c r="F71" s="335">
        <v>20.249101435000004</v>
      </c>
      <c r="G71" s="319"/>
      <c r="H71" s="335">
        <v>27.142330333833332</v>
      </c>
      <c r="I71" s="335">
        <v>20.409054503384617</v>
      </c>
      <c r="J71" s="335">
        <v>20.249101435000004</v>
      </c>
      <c r="K71" s="319"/>
      <c r="L71" s="337"/>
      <c r="M71" s="118"/>
      <c r="N71" s="122"/>
      <c r="O71" s="153">
        <f t="shared" si="20"/>
        <v>6.7739587257232543</v>
      </c>
      <c r="P71" s="154">
        <f t="shared" si="19"/>
        <v>6.128183471502699</v>
      </c>
      <c r="Q71" s="154">
        <f t="shared" si="19"/>
        <v>8.8411118549076519</v>
      </c>
      <c r="R71" s="100"/>
      <c r="S71" s="154">
        <f t="shared" si="19"/>
        <v>6.4003758536476978</v>
      </c>
      <c r="T71" s="154">
        <f t="shared" si="19"/>
        <v>7.2834521510246901</v>
      </c>
      <c r="U71" s="154">
        <f t="shared" si="19"/>
        <v>8.8411118549076519</v>
      </c>
      <c r="V71" s="100"/>
      <c r="W71" s="114"/>
      <c r="X71" s="31"/>
    </row>
    <row r="72" spans="1:24" x14ac:dyDescent="0.2">
      <c r="A72" s="128"/>
      <c r="B72" s="477"/>
      <c r="C72" s="333" t="s">
        <v>143</v>
      </c>
      <c r="D72" s="334">
        <v>28.51740212478834</v>
      </c>
      <c r="E72" s="335">
        <v>26.226113776747503</v>
      </c>
      <c r="F72" s="335">
        <v>30.579243875294473</v>
      </c>
      <c r="G72" s="319"/>
      <c r="H72" s="335">
        <v>26.895311821576211</v>
      </c>
      <c r="I72" s="335">
        <v>22.800338282808148</v>
      </c>
      <c r="J72" s="335">
        <v>30.825723023529651</v>
      </c>
      <c r="K72" s="319"/>
      <c r="L72" s="337"/>
      <c r="M72" s="118"/>
      <c r="N72" s="122"/>
      <c r="O72" s="153">
        <f t="shared" si="20"/>
        <v>6.7246286418060519</v>
      </c>
      <c r="P72" s="154">
        <f t="shared" si="19"/>
        <v>9.3594068636835601</v>
      </c>
      <c r="Q72" s="154">
        <f t="shared" si="19"/>
        <v>13.351432724450575</v>
      </c>
      <c r="R72" s="100"/>
      <c r="S72" s="154">
        <f t="shared" si="19"/>
        <v>6.3421269375889429</v>
      </c>
      <c r="T72" s="154">
        <f t="shared" si="19"/>
        <v>8.1368381314513876</v>
      </c>
      <c r="U72" s="154">
        <f t="shared" si="19"/>
        <v>13.459049831631587</v>
      </c>
      <c r="V72" s="100"/>
      <c r="W72" s="114"/>
      <c r="X72" s="31"/>
    </row>
    <row r="73" spans="1:24" x14ac:dyDescent="0.2">
      <c r="A73" s="128"/>
      <c r="B73" s="477"/>
      <c r="C73" s="333" t="s">
        <v>50</v>
      </c>
      <c r="D73" s="334">
        <v>27.57667815005798</v>
      </c>
      <c r="E73" s="335">
        <v>24.681001535645056</v>
      </c>
      <c r="F73" s="319"/>
      <c r="G73" s="319"/>
      <c r="H73" s="335">
        <v>25.605340792171614</v>
      </c>
      <c r="I73" s="335">
        <v>23.530016056292613</v>
      </c>
      <c r="J73" s="319"/>
      <c r="K73" s="319"/>
      <c r="L73" s="337"/>
      <c r="M73" s="118"/>
      <c r="N73" s="122"/>
      <c r="O73" s="153">
        <f t="shared" si="20"/>
        <v>1.4763542350362822</v>
      </c>
      <c r="P73" s="154">
        <f t="shared" si="20"/>
        <v>3.4142065352039421</v>
      </c>
      <c r="Q73" s="100"/>
      <c r="R73" s="100"/>
      <c r="S73" s="154">
        <f t="shared" ref="S73:T74" si="21">H73*H50</f>
        <v>1.3708160610341806</v>
      </c>
      <c r="T73" s="154">
        <f t="shared" si="21"/>
        <v>3.2549868155400317</v>
      </c>
      <c r="U73" s="100"/>
      <c r="V73" s="100"/>
      <c r="W73" s="114"/>
      <c r="X73" s="31"/>
    </row>
    <row r="74" spans="1:24" ht="16" thickBot="1" x14ac:dyDescent="0.25">
      <c r="A74" s="128"/>
      <c r="B74" s="477"/>
      <c r="C74" s="342" t="s">
        <v>144</v>
      </c>
      <c r="D74" s="343">
        <v>55.570311455888884</v>
      </c>
      <c r="E74" s="344">
        <v>45.78029021541667</v>
      </c>
      <c r="F74" s="324"/>
      <c r="G74" s="324"/>
      <c r="H74" s="344">
        <v>52.255834486388892</v>
      </c>
      <c r="I74" s="344">
        <v>49.631093291455024</v>
      </c>
      <c r="J74" s="324"/>
      <c r="K74" s="324"/>
      <c r="L74" s="345"/>
      <c r="M74" s="120"/>
      <c r="N74" s="137"/>
      <c r="O74" s="159">
        <f t="shared" si="20"/>
        <v>2.9750307202977706</v>
      </c>
      <c r="P74" s="160">
        <f t="shared" si="20"/>
        <v>6.3329426000509175</v>
      </c>
      <c r="Q74" s="115"/>
      <c r="R74" s="115"/>
      <c r="S74" s="160">
        <f t="shared" si="21"/>
        <v>2.7975857762684533</v>
      </c>
      <c r="T74" s="160">
        <f t="shared" si="21"/>
        <v>6.8656372319525305</v>
      </c>
      <c r="U74" s="115"/>
      <c r="V74" s="115"/>
      <c r="W74" s="116"/>
      <c r="X74" s="31"/>
    </row>
    <row r="75" spans="1:24" ht="18" customHeight="1" x14ac:dyDescent="0.2">
      <c r="A75" s="45"/>
      <c r="B75" s="29"/>
      <c r="C75" s="352"/>
      <c r="D75" s="353"/>
      <c r="E75" s="353"/>
      <c r="F75" s="354"/>
      <c r="G75" s="353"/>
      <c r="H75" s="353"/>
      <c r="I75" s="353"/>
      <c r="J75" s="353"/>
      <c r="K75" s="353"/>
      <c r="L75" s="355"/>
      <c r="M75" s="473" t="s">
        <v>98</v>
      </c>
      <c r="N75" s="474"/>
      <c r="O75" s="92"/>
      <c r="P75" s="92"/>
      <c r="Q75" s="126"/>
      <c r="R75" s="92"/>
      <c r="S75" s="92"/>
      <c r="T75" s="92"/>
      <c r="U75" s="92"/>
      <c r="V75" s="92"/>
      <c r="W75" s="127"/>
      <c r="X75" s="31"/>
    </row>
    <row r="76" spans="1:24" ht="17.25" customHeight="1" x14ac:dyDescent="0.2">
      <c r="A76" s="45"/>
      <c r="B76" s="29"/>
      <c r="C76" s="356" t="s">
        <v>96</v>
      </c>
      <c r="D76" s="357"/>
      <c r="E76" s="357"/>
      <c r="F76" s="358"/>
      <c r="G76" s="357"/>
      <c r="H76" s="357"/>
      <c r="I76" s="357"/>
      <c r="J76" s="357"/>
      <c r="K76" s="357"/>
      <c r="L76" s="359"/>
      <c r="M76" s="475"/>
      <c r="N76" s="476"/>
      <c r="O76" s="22"/>
      <c r="P76" s="22"/>
      <c r="Q76" s="90"/>
      <c r="R76" s="22"/>
      <c r="S76" s="22"/>
      <c r="T76" s="22"/>
      <c r="U76" s="22"/>
      <c r="V76" s="22"/>
      <c r="W76" s="93"/>
      <c r="X76" s="31"/>
    </row>
    <row r="77" spans="1:24" ht="14.5" customHeight="1" x14ac:dyDescent="0.2">
      <c r="A77" s="128"/>
      <c r="B77" s="477" t="s">
        <v>27</v>
      </c>
      <c r="C77" s="329" t="s">
        <v>90</v>
      </c>
      <c r="D77" s="360">
        <v>2.1647795992049652E-2</v>
      </c>
      <c r="E77" s="361">
        <v>7.0959797175794467E-2</v>
      </c>
      <c r="F77" s="361">
        <v>0.1551059768404347</v>
      </c>
      <c r="G77" s="361">
        <v>0.27815776913998619</v>
      </c>
      <c r="H77" s="361">
        <v>2.1647795992049652E-2</v>
      </c>
      <c r="I77" s="361">
        <v>7.0959797175794467E-2</v>
      </c>
      <c r="J77" s="361">
        <v>0.1551059768404347</v>
      </c>
      <c r="K77" s="361">
        <v>0.27815776913998619</v>
      </c>
      <c r="L77" s="362">
        <v>0.4434420956221457</v>
      </c>
      <c r="M77" s="117"/>
      <c r="N77" s="121"/>
      <c r="O77" s="150">
        <f>O57*D77*60*(12*($S$42/100))</f>
        <v>32.735515606411511</v>
      </c>
      <c r="P77" s="151">
        <f t="shared" ref="P77:W92" si="22">P57*E77*60*(12*($S$42/100))</f>
        <v>142.60492930216358</v>
      </c>
      <c r="Q77" s="151">
        <f t="shared" si="22"/>
        <v>383.91632044633053</v>
      </c>
      <c r="R77" s="151">
        <f t="shared" si="22"/>
        <v>815.49248360874924</v>
      </c>
      <c r="S77" s="151">
        <f t="shared" si="22"/>
        <v>27.186611470566376</v>
      </c>
      <c r="T77" s="151">
        <f t="shared" si="22"/>
        <v>130.24590223748385</v>
      </c>
      <c r="U77" s="151">
        <f t="shared" si="22"/>
        <v>390.4598466717992</v>
      </c>
      <c r="V77" s="151">
        <f t="shared" si="22"/>
        <v>722.0469572135446</v>
      </c>
      <c r="W77" s="152">
        <f t="shared" si="22"/>
        <v>1426.2613610876529</v>
      </c>
      <c r="X77" s="31"/>
    </row>
    <row r="78" spans="1:24" x14ac:dyDescent="0.2">
      <c r="A78" s="128"/>
      <c r="B78" s="477"/>
      <c r="C78" s="333" t="s">
        <v>91</v>
      </c>
      <c r="D78" s="363">
        <v>1.0926978366996092E-2</v>
      </c>
      <c r="E78" s="364">
        <v>3.90181039778539E-2</v>
      </c>
      <c r="F78" s="364">
        <v>0.13327468602699327</v>
      </c>
      <c r="G78" s="364">
        <v>0.20370091137427973</v>
      </c>
      <c r="H78" s="364">
        <v>1.0926978366996092E-2</v>
      </c>
      <c r="I78" s="364">
        <v>3.90181039778539E-2</v>
      </c>
      <c r="J78" s="364">
        <v>0.13327468602699327</v>
      </c>
      <c r="K78" s="364">
        <v>0.20370091137427973</v>
      </c>
      <c r="L78" s="365">
        <v>0.25134852210609482</v>
      </c>
      <c r="M78" s="118"/>
      <c r="N78" s="122"/>
      <c r="O78" s="153">
        <f t="shared" ref="O78:P93" si="23">O58*D78*60*(12*($S$42/100))</f>
        <v>27.927988612338808</v>
      </c>
      <c r="P78" s="154">
        <f t="shared" si="22"/>
        <v>134.35691365957672</v>
      </c>
      <c r="Q78" s="154">
        <f>Q58*F78*60*(12*($S$42/100))</f>
        <v>521.59825663448771</v>
      </c>
      <c r="R78" s="154">
        <f>R58*G78*60*(12*($S$42/100))</f>
        <v>848.61182437538889</v>
      </c>
      <c r="S78" s="154">
        <f t="shared" si="22"/>
        <v>27.714909359283865</v>
      </c>
      <c r="T78" s="154">
        <f t="shared" si="22"/>
        <v>136.33177634705183</v>
      </c>
      <c r="U78" s="154">
        <f>U58*J78*60*(12*($S$42/100))</f>
        <v>490.23854361804388</v>
      </c>
      <c r="V78" s="154">
        <f>V58*K78*60*(12*($S$42/100))</f>
        <v>773.47952815739347</v>
      </c>
      <c r="W78" s="155">
        <f>W58*L78*60*(12*($S$42/100))</f>
        <v>1092.6055436160757</v>
      </c>
      <c r="X78" s="31"/>
    </row>
    <row r="79" spans="1:24" ht="14.5" customHeight="1" x14ac:dyDescent="0.2">
      <c r="A79" s="29"/>
      <c r="B79" s="477"/>
      <c r="C79" s="333" t="s">
        <v>135</v>
      </c>
      <c r="D79" s="363">
        <v>1.6033332938471506E-3</v>
      </c>
      <c r="E79" s="364">
        <v>4.7609245979990432E-3</v>
      </c>
      <c r="F79" s="364">
        <v>7.712732034157236E-3</v>
      </c>
      <c r="G79" s="366"/>
      <c r="H79" s="364">
        <v>1.6033332938471506E-3</v>
      </c>
      <c r="I79" s="364">
        <v>4.7609245979990432E-3</v>
      </c>
      <c r="J79" s="364">
        <v>7.712732034157236E-3</v>
      </c>
      <c r="K79" s="366"/>
      <c r="L79" s="367"/>
      <c r="M79" s="118"/>
      <c r="N79" s="122"/>
      <c r="O79" s="153">
        <f t="shared" si="23"/>
        <v>6.0778483719818359</v>
      </c>
      <c r="P79" s="154">
        <f t="shared" si="22"/>
        <v>25.450760011322384</v>
      </c>
      <c r="Q79" s="154">
        <f t="shared" si="22"/>
        <v>57.975405701543622</v>
      </c>
      <c r="R79" s="100"/>
      <c r="S79" s="154">
        <f t="shared" si="22"/>
        <v>5.1709102744233286</v>
      </c>
      <c r="T79" s="154">
        <f t="shared" si="22"/>
        <v>22.43679276597334</v>
      </c>
      <c r="U79" s="154">
        <f t="shared" si="22"/>
        <v>57.975405701543622</v>
      </c>
      <c r="V79" s="100"/>
      <c r="W79" s="114"/>
      <c r="X79" s="31"/>
    </row>
    <row r="80" spans="1:24" x14ac:dyDescent="0.2">
      <c r="A80" s="478" t="s">
        <v>93</v>
      </c>
      <c r="B80" s="477"/>
      <c r="C80" s="333" t="s">
        <v>136</v>
      </c>
      <c r="D80" s="363">
        <v>1.6033332938471506E-3</v>
      </c>
      <c r="E80" s="364">
        <v>4.7609245979990432E-3</v>
      </c>
      <c r="F80" s="364">
        <v>7.712732034157236E-3</v>
      </c>
      <c r="G80" s="366"/>
      <c r="H80" s="364">
        <v>1.6033332938471506E-3</v>
      </c>
      <c r="I80" s="364">
        <v>4.7609245979990432E-3</v>
      </c>
      <c r="J80" s="364">
        <v>7.712732034157236E-3</v>
      </c>
      <c r="K80" s="366"/>
      <c r="L80" s="367"/>
      <c r="M80" s="118"/>
      <c r="N80" s="122"/>
      <c r="O80" s="153">
        <f t="shared" si="23"/>
        <v>9.2391919663811475</v>
      </c>
      <c r="P80" s="154">
        <f t="shared" si="22"/>
        <v>24.44720083383357</v>
      </c>
      <c r="Q80" s="154">
        <f t="shared" si="22"/>
        <v>78.917600656438935</v>
      </c>
      <c r="R80" s="100"/>
      <c r="S80" s="154">
        <f t="shared" si="22"/>
        <v>8.946615672033138</v>
      </c>
      <c r="T80" s="154">
        <f t="shared" si="22"/>
        <v>23.83576932291103</v>
      </c>
      <c r="U80" s="154">
        <f t="shared" si="22"/>
        <v>78.917600656438935</v>
      </c>
      <c r="V80" s="100"/>
      <c r="W80" s="114"/>
      <c r="X80" s="31"/>
    </row>
    <row r="81" spans="1:29" x14ac:dyDescent="0.2">
      <c r="A81" s="478"/>
      <c r="B81" s="477"/>
      <c r="C81" s="333" t="s">
        <v>119</v>
      </c>
      <c r="D81" s="363">
        <v>3.6456368796933887E-3</v>
      </c>
      <c r="E81" s="364">
        <v>1.391997032598831E-2</v>
      </c>
      <c r="F81" s="364">
        <v>3.3643635679851208E-2</v>
      </c>
      <c r="G81" s="364">
        <v>6.503797875835296E-2</v>
      </c>
      <c r="H81" s="364">
        <v>3.6456368796933887E-3</v>
      </c>
      <c r="I81" s="364">
        <v>1.391997032598831E-2</v>
      </c>
      <c r="J81" s="364">
        <v>3.3643635679851208E-2</v>
      </c>
      <c r="K81" s="364">
        <v>6.503797875835296E-2</v>
      </c>
      <c r="L81" s="365">
        <v>0.11008914953947224</v>
      </c>
      <c r="M81" s="118"/>
      <c r="N81" s="122"/>
      <c r="O81" s="153">
        <f t="shared" si="23"/>
        <v>7.6804084668544466</v>
      </c>
      <c r="P81" s="154">
        <f t="shared" si="22"/>
        <v>64.50394143127842</v>
      </c>
      <c r="Q81" s="154">
        <f t="shared" si="22"/>
        <v>195.65158222054566</v>
      </c>
      <c r="R81" s="154">
        <f t="shared" si="22"/>
        <v>438.15445288035943</v>
      </c>
      <c r="S81" s="154">
        <f t="shared" si="22"/>
        <v>7.6804084668544466</v>
      </c>
      <c r="T81" s="154">
        <f t="shared" si="22"/>
        <v>64.50394143127842</v>
      </c>
      <c r="U81" s="154">
        <f t="shared" si="22"/>
        <v>195.65158222054566</v>
      </c>
      <c r="V81" s="154">
        <f t="shared" si="22"/>
        <v>438.15445288035943</v>
      </c>
      <c r="W81" s="155">
        <f t="shared" si="22"/>
        <v>410.02141029285843</v>
      </c>
      <c r="X81" s="31"/>
    </row>
    <row r="82" spans="1:29" x14ac:dyDescent="0.2">
      <c r="A82" s="478"/>
      <c r="B82" s="101"/>
      <c r="C82" s="329" t="s">
        <v>31</v>
      </c>
      <c r="D82" s="360">
        <v>1.8014065828911867E-3</v>
      </c>
      <c r="E82" s="361">
        <v>6.6553854171316233E-3</v>
      </c>
      <c r="F82" s="361">
        <v>1.6625881212776531E-2</v>
      </c>
      <c r="G82" s="361">
        <v>3.3725475637655114E-2</v>
      </c>
      <c r="H82" s="361">
        <v>1.8014065828911867E-3</v>
      </c>
      <c r="I82" s="361">
        <v>6.6553854171316233E-3</v>
      </c>
      <c r="J82" s="361">
        <v>1.6625881212776531E-2</v>
      </c>
      <c r="K82" s="361">
        <v>3.3725475637655114E-2</v>
      </c>
      <c r="L82" s="362">
        <v>6.0081913043177816E-2</v>
      </c>
      <c r="M82" s="118"/>
      <c r="N82" s="122"/>
      <c r="O82" s="150">
        <f t="shared" si="23"/>
        <v>4.8351494589084858</v>
      </c>
      <c r="P82" s="151">
        <f t="shared" si="22"/>
        <v>22.435734754652703</v>
      </c>
      <c r="Q82" s="151">
        <f t="shared" si="22"/>
        <v>76.367020357405892</v>
      </c>
      <c r="R82" s="151">
        <f t="shared" si="22"/>
        <v>184.98228261384207</v>
      </c>
      <c r="S82" s="151">
        <f t="shared" si="22"/>
        <v>4.7252766276958988</v>
      </c>
      <c r="T82" s="151">
        <f t="shared" si="22"/>
        <v>22.665611792701807</v>
      </c>
      <c r="U82" s="151">
        <f t="shared" si="22"/>
        <v>80.340435666911972</v>
      </c>
      <c r="V82" s="151">
        <f t="shared" si="22"/>
        <v>173.45595558198929</v>
      </c>
      <c r="W82" s="152">
        <f t="shared" si="22"/>
        <v>318.082733320751</v>
      </c>
      <c r="X82" s="31"/>
    </row>
    <row r="83" spans="1:29" ht="14.5" customHeight="1" x14ac:dyDescent="0.2">
      <c r="A83" s="478"/>
      <c r="B83" s="40"/>
      <c r="C83" s="338" t="s">
        <v>49</v>
      </c>
      <c r="D83" s="368">
        <v>1.8014065828911867E-3</v>
      </c>
      <c r="E83" s="369">
        <v>4.8420000000000008E-3</v>
      </c>
      <c r="F83" s="369">
        <v>1.6625881212776531E-2</v>
      </c>
      <c r="G83" s="369">
        <v>3.3725475637655114E-2</v>
      </c>
      <c r="H83" s="369">
        <v>1.8014065828911867E-3</v>
      </c>
      <c r="I83" s="369">
        <v>4.8420000000000008E-3</v>
      </c>
      <c r="J83" s="369">
        <v>1.6625881212776531E-2</v>
      </c>
      <c r="K83" s="369">
        <v>3.3725475637655114E-2</v>
      </c>
      <c r="L83" s="370">
        <v>6.3E-2</v>
      </c>
      <c r="M83" s="118"/>
      <c r="N83" s="122"/>
      <c r="O83" s="156">
        <f t="shared" si="23"/>
        <v>3.5355409070348318</v>
      </c>
      <c r="P83" s="157">
        <f t="shared" si="22"/>
        <v>17.784708119939086</v>
      </c>
      <c r="Q83" s="157">
        <f t="shared" si="22"/>
        <v>67.060420225059545</v>
      </c>
      <c r="R83" s="157">
        <f t="shared" si="22"/>
        <v>166.03713213450155</v>
      </c>
      <c r="S83" s="157">
        <f t="shared" si="22"/>
        <v>3.2396513722068678</v>
      </c>
      <c r="T83" s="157">
        <f t="shared" si="22"/>
        <v>18.376338161150269</v>
      </c>
      <c r="U83" s="157">
        <f t="shared" si="22"/>
        <v>72.996891582035687</v>
      </c>
      <c r="V83" s="157">
        <f t="shared" si="22"/>
        <v>167.89926274492035</v>
      </c>
      <c r="W83" s="158">
        <f t="shared" si="22"/>
        <v>371.42120039354302</v>
      </c>
      <c r="X83" s="31"/>
    </row>
    <row r="84" spans="1:29" x14ac:dyDescent="0.2">
      <c r="A84" s="478"/>
      <c r="B84" s="477" t="s">
        <v>30</v>
      </c>
      <c r="C84" s="329" t="s">
        <v>137</v>
      </c>
      <c r="D84" s="360">
        <v>8.6132956185873942E-4</v>
      </c>
      <c r="E84" s="361">
        <v>1.9277757964591112E-3</v>
      </c>
      <c r="F84" s="361">
        <v>3.3210226953044744E-3</v>
      </c>
      <c r="G84" s="361">
        <v>7.021762794100439E-3</v>
      </c>
      <c r="H84" s="361">
        <v>8.6132956185873942E-4</v>
      </c>
      <c r="I84" s="361">
        <v>1.9277757964591112E-3</v>
      </c>
      <c r="J84" s="361">
        <v>3.3210226953044744E-3</v>
      </c>
      <c r="K84" s="361">
        <v>7.021762794100439E-3</v>
      </c>
      <c r="L84" s="362">
        <v>8.3913828014795383E-3</v>
      </c>
      <c r="M84" s="118"/>
      <c r="N84" s="122"/>
      <c r="O84" s="150">
        <f t="shared" si="23"/>
        <v>1.8873399997541371</v>
      </c>
      <c r="P84" s="151">
        <f t="shared" si="22"/>
        <v>4.518803261614317</v>
      </c>
      <c r="Q84" s="151">
        <f t="shared" si="22"/>
        <v>6.3961894280980607</v>
      </c>
      <c r="R84" s="151">
        <f t="shared" si="22"/>
        <v>8.1261848830848606</v>
      </c>
      <c r="S84" s="151">
        <f t="shared" si="22"/>
        <v>1.8873399997541371</v>
      </c>
      <c r="T84" s="151">
        <f t="shared" si="22"/>
        <v>4.0001221454834512</v>
      </c>
      <c r="U84" s="151">
        <f t="shared" si="22"/>
        <v>6.3961894280980607</v>
      </c>
      <c r="V84" s="151">
        <f t="shared" si="22"/>
        <v>8.1261848830848606</v>
      </c>
      <c r="W84" s="152">
        <f t="shared" si="22"/>
        <v>10.72626197249363</v>
      </c>
      <c r="X84" s="31"/>
    </row>
    <row r="85" spans="1:29" x14ac:dyDescent="0.2">
      <c r="A85" s="478"/>
      <c r="B85" s="477"/>
      <c r="C85" s="333" t="s">
        <v>32</v>
      </c>
      <c r="D85" s="363">
        <v>8.6132956185873942E-4</v>
      </c>
      <c r="E85" s="364">
        <v>1.9277757964591112E-3</v>
      </c>
      <c r="F85" s="364">
        <v>3.3210226953044744E-3</v>
      </c>
      <c r="G85" s="364">
        <v>7.021762794100439E-3</v>
      </c>
      <c r="H85" s="364">
        <v>8.6132956185873942E-4</v>
      </c>
      <c r="I85" s="364">
        <v>1.9277757964591112E-3</v>
      </c>
      <c r="J85" s="364">
        <v>3.3210226953044744E-3</v>
      </c>
      <c r="K85" s="364">
        <v>7.021762794100439E-3</v>
      </c>
      <c r="L85" s="365">
        <v>8.3913828014795383E-3</v>
      </c>
      <c r="M85" s="118"/>
      <c r="N85" s="122"/>
      <c r="O85" s="153">
        <f t="shared" si="23"/>
        <v>2.963927139491485</v>
      </c>
      <c r="P85" s="154">
        <f t="shared" si="22"/>
        <v>9.4803270045161856</v>
      </c>
      <c r="Q85" s="154">
        <f t="shared" si="22"/>
        <v>17.118923210066583</v>
      </c>
      <c r="R85" s="154">
        <f t="shared" si="22"/>
        <v>39.018900922406814</v>
      </c>
      <c r="S85" s="154">
        <f t="shared" si="22"/>
        <v>2.674207884443061</v>
      </c>
      <c r="T85" s="154">
        <f t="shared" si="22"/>
        <v>8.2240350306641332</v>
      </c>
      <c r="U85" s="154">
        <f t="shared" si="22"/>
        <v>18.674600878344226</v>
      </c>
      <c r="V85" s="154">
        <f t="shared" si="22"/>
        <v>39.018900922406814</v>
      </c>
      <c r="W85" s="155">
        <f t="shared" si="22"/>
        <v>0</v>
      </c>
      <c r="X85" s="31"/>
    </row>
    <row r="86" spans="1:29" x14ac:dyDescent="0.2">
      <c r="A86" s="128"/>
      <c r="B86" s="477"/>
      <c r="C86" s="333" t="s">
        <v>138</v>
      </c>
      <c r="D86" s="363">
        <v>8.6132956185873942E-4</v>
      </c>
      <c r="E86" s="364">
        <v>1.9277757964591112E-3</v>
      </c>
      <c r="F86" s="364">
        <v>3.3210226953044744E-3</v>
      </c>
      <c r="G86" s="364">
        <v>7.021762794100439E-3</v>
      </c>
      <c r="H86" s="364">
        <v>8.6132956185873942E-4</v>
      </c>
      <c r="I86" s="364">
        <v>1.9277757964591112E-3</v>
      </c>
      <c r="J86" s="364">
        <v>3.3210226953044744E-3</v>
      </c>
      <c r="K86" s="364">
        <v>7.021762794100439E-3</v>
      </c>
      <c r="L86" s="365">
        <v>8.3913828014795383E-3</v>
      </c>
      <c r="M86" s="118"/>
      <c r="N86" s="122"/>
      <c r="O86" s="153">
        <f t="shared" si="23"/>
        <v>3.8266741721679915</v>
      </c>
      <c r="P86" s="154">
        <f t="shared" si="22"/>
        <v>17.858470718663298</v>
      </c>
      <c r="Q86" s="154">
        <f t="shared" si="22"/>
        <v>31.057408813806294</v>
      </c>
      <c r="R86" s="154">
        <f t="shared" si="22"/>
        <v>75.556169521687153</v>
      </c>
      <c r="S86" s="154">
        <f t="shared" si="22"/>
        <v>5.1960846610944618</v>
      </c>
      <c r="T86" s="154">
        <f t="shared" si="22"/>
        <v>16.338221761744968</v>
      </c>
      <c r="U86" s="154">
        <f t="shared" si="22"/>
        <v>31.338726684100628</v>
      </c>
      <c r="V86" s="154">
        <f t="shared" si="22"/>
        <v>72.389387033036598</v>
      </c>
      <c r="W86" s="155">
        <f t="shared" si="22"/>
        <v>95.551299966217556</v>
      </c>
      <c r="X86" s="31"/>
    </row>
    <row r="87" spans="1:29" x14ac:dyDescent="0.2">
      <c r="A87" s="128"/>
      <c r="B87" s="477"/>
      <c r="C87" s="333" t="s">
        <v>139</v>
      </c>
      <c r="D87" s="363">
        <v>5.49362328698219E-4</v>
      </c>
      <c r="E87" s="364">
        <v>2.0932208982223769E-3</v>
      </c>
      <c r="F87" s="364">
        <v>3.5744719318202669E-3</v>
      </c>
      <c r="G87" s="366"/>
      <c r="H87" s="364">
        <v>5.7084787897478801E-4</v>
      </c>
      <c r="I87" s="364">
        <v>2.1756390739050323E-3</v>
      </c>
      <c r="J87" s="364">
        <v>3.9273621925382208E-3</v>
      </c>
      <c r="K87" s="366"/>
      <c r="L87" s="367"/>
      <c r="M87" s="118"/>
      <c r="N87" s="122"/>
      <c r="O87" s="153">
        <f t="shared" si="23"/>
        <v>3.9137275823226094</v>
      </c>
      <c r="P87" s="154">
        <f t="shared" si="22"/>
        <v>15.725005916057956</v>
      </c>
      <c r="Q87" s="154">
        <f t="shared" si="22"/>
        <v>29.994778484892102</v>
      </c>
      <c r="R87" s="100"/>
      <c r="S87" s="154">
        <f t="shared" si="22"/>
        <v>3.4307605686415088</v>
      </c>
      <c r="T87" s="154">
        <f t="shared" si="22"/>
        <v>13.879832513316497</v>
      </c>
      <c r="U87" s="154">
        <f t="shared" si="22"/>
        <v>28.929065132896703</v>
      </c>
      <c r="V87" s="100"/>
      <c r="W87" s="114"/>
      <c r="X87" s="31"/>
    </row>
    <row r="88" spans="1:29" x14ac:dyDescent="0.2">
      <c r="A88" s="128"/>
      <c r="B88" s="477"/>
      <c r="C88" s="333" t="s">
        <v>92</v>
      </c>
      <c r="D88" s="363">
        <v>8.6132956185873942E-4</v>
      </c>
      <c r="E88" s="364">
        <v>1.9277757964591112E-3</v>
      </c>
      <c r="F88" s="364">
        <v>8.9999999999999993E-3</v>
      </c>
      <c r="G88" s="366"/>
      <c r="H88" s="364">
        <v>8.6132956185873942E-4</v>
      </c>
      <c r="I88" s="364">
        <v>1.9277757964591112E-3</v>
      </c>
      <c r="J88" s="364">
        <v>8.9999999999999993E-3</v>
      </c>
      <c r="K88" s="366"/>
      <c r="L88" s="367"/>
      <c r="M88" s="118"/>
      <c r="N88" s="122"/>
      <c r="O88" s="153">
        <f t="shared" si="23"/>
        <v>0.73127489289402026</v>
      </c>
      <c r="P88" s="154">
        <f t="shared" si="22"/>
        <v>7.6068361297193361</v>
      </c>
      <c r="Q88" s="154">
        <f t="shared" si="22"/>
        <v>65.052273173156763</v>
      </c>
      <c r="R88" s="100"/>
      <c r="S88" s="154">
        <f t="shared" si="22"/>
        <v>0.73127489289402026</v>
      </c>
      <c r="T88" s="154">
        <f t="shared" si="22"/>
        <v>7.6068361297193361</v>
      </c>
      <c r="U88" s="154">
        <f t="shared" si="22"/>
        <v>65.052273173156763</v>
      </c>
      <c r="V88" s="100"/>
      <c r="W88" s="114"/>
      <c r="X88" s="31"/>
    </row>
    <row r="89" spans="1:29" x14ac:dyDescent="0.2">
      <c r="A89" s="128"/>
      <c r="B89" s="477"/>
      <c r="C89" s="333" t="s">
        <v>140</v>
      </c>
      <c r="D89" s="363">
        <v>8.1809999999999999E-4</v>
      </c>
      <c r="E89" s="364">
        <v>2.4390000000000002E-3</v>
      </c>
      <c r="F89" s="364">
        <v>3.7594500000000001E-3</v>
      </c>
      <c r="G89" s="366"/>
      <c r="H89" s="364">
        <v>8.1809999999999999E-4</v>
      </c>
      <c r="I89" s="364">
        <v>2.4390000000000002E-3</v>
      </c>
      <c r="J89" s="364">
        <v>3.7594500000000001E-3</v>
      </c>
      <c r="K89" s="366"/>
      <c r="L89" s="367"/>
      <c r="M89" s="118"/>
      <c r="N89" s="122"/>
      <c r="O89" s="153">
        <f t="shared" si="23"/>
        <v>3.0453807085517148</v>
      </c>
      <c r="P89" s="154">
        <f t="shared" si="22"/>
        <v>15.676617607455528</v>
      </c>
      <c r="Q89" s="154">
        <f t="shared" si="22"/>
        <v>29.279495773252133</v>
      </c>
      <c r="R89" s="100"/>
      <c r="S89" s="154">
        <f t="shared" si="22"/>
        <v>3.0584321159017183</v>
      </c>
      <c r="T89" s="154">
        <f t="shared" si="22"/>
        <v>15.705015258241017</v>
      </c>
      <c r="U89" s="154">
        <f t="shared" si="22"/>
        <v>28.697579200735948</v>
      </c>
      <c r="V89" s="100"/>
      <c r="W89" s="114"/>
      <c r="X89" s="31"/>
    </row>
    <row r="90" spans="1:29" x14ac:dyDescent="0.2">
      <c r="A90" s="128"/>
      <c r="B90" s="477"/>
      <c r="C90" s="333" t="s">
        <v>141</v>
      </c>
      <c r="D90" s="363">
        <v>9.0000000000000008E-4</v>
      </c>
      <c r="E90" s="364">
        <v>2.0666666666666667E-3</v>
      </c>
      <c r="F90" s="364">
        <v>2.1750000000000003E-3</v>
      </c>
      <c r="G90" s="366"/>
      <c r="H90" s="364">
        <v>9.0000000000000008E-4</v>
      </c>
      <c r="I90" s="364">
        <v>2.0666666666666667E-3</v>
      </c>
      <c r="J90" s="364">
        <v>2.1750000000000003E-3</v>
      </c>
      <c r="K90" s="366"/>
      <c r="L90" s="367"/>
      <c r="M90" s="118"/>
      <c r="N90" s="122"/>
      <c r="O90" s="153">
        <f t="shared" si="23"/>
        <v>2.2379354528469451</v>
      </c>
      <c r="P90" s="154">
        <f t="shared" si="22"/>
        <v>8.1784133853052303</v>
      </c>
      <c r="Q90" s="154">
        <f t="shared" si="22"/>
        <v>10.981951540586355</v>
      </c>
      <c r="R90" s="100"/>
      <c r="S90" s="154">
        <f t="shared" si="22"/>
        <v>2.0735055340988771</v>
      </c>
      <c r="T90" s="154">
        <f t="shared" si="22"/>
        <v>7.9040373543848181</v>
      </c>
      <c r="U90" s="154">
        <f t="shared" si="22"/>
        <v>10.981951540586355</v>
      </c>
      <c r="V90" s="100"/>
      <c r="W90" s="114"/>
      <c r="X90" s="31"/>
    </row>
    <row r="91" spans="1:29" x14ac:dyDescent="0.2">
      <c r="A91" s="128"/>
      <c r="B91" s="477"/>
      <c r="C91" s="333" t="s">
        <v>142</v>
      </c>
      <c r="D91" s="363">
        <v>2.2547168476187616E-3</v>
      </c>
      <c r="E91" s="364">
        <v>2.6544572947579332E-3</v>
      </c>
      <c r="F91" s="364">
        <v>4.5643400458079669E-3</v>
      </c>
      <c r="G91" s="366"/>
      <c r="H91" s="364">
        <v>2.2547168476187616E-3</v>
      </c>
      <c r="I91" s="364">
        <v>2.6544572947579332E-3</v>
      </c>
      <c r="J91" s="364">
        <v>4.5643400458079669E-3</v>
      </c>
      <c r="K91" s="366"/>
      <c r="L91" s="367"/>
      <c r="M91" s="118"/>
      <c r="N91" s="122"/>
      <c r="O91" s="153">
        <f t="shared" si="23"/>
        <v>9.1548513030590257</v>
      </c>
      <c r="P91" s="154">
        <f t="shared" si="22"/>
        <v>9.7504405909354741</v>
      </c>
      <c r="Q91" s="154">
        <f t="shared" si="22"/>
        <v>24.18809222876024</v>
      </c>
      <c r="R91" s="100"/>
      <c r="S91" s="154">
        <f t="shared" si="22"/>
        <v>8.6499625398260793</v>
      </c>
      <c r="T91" s="154">
        <f t="shared" si="22"/>
        <v>11.588567448368725</v>
      </c>
      <c r="U91" s="154">
        <f t="shared" si="22"/>
        <v>24.18809222876024</v>
      </c>
      <c r="V91" s="100"/>
      <c r="W91" s="114"/>
      <c r="X91" s="31"/>
    </row>
    <row r="92" spans="1:29" x14ac:dyDescent="0.2">
      <c r="A92" s="128"/>
      <c r="B92" s="477"/>
      <c r="C92" s="333" t="s">
        <v>143</v>
      </c>
      <c r="D92" s="363">
        <v>1.3416587091932659E-3</v>
      </c>
      <c r="E92" s="364">
        <v>2.3101694941049132E-3</v>
      </c>
      <c r="F92" s="364">
        <v>5.7101079355399154E-3</v>
      </c>
      <c r="G92" s="366"/>
      <c r="H92" s="364">
        <v>1.3416587091932659E-3</v>
      </c>
      <c r="I92" s="364">
        <v>2.3101694941049132E-3</v>
      </c>
      <c r="J92" s="364">
        <v>5.7101079355399154E-3</v>
      </c>
      <c r="K92" s="366"/>
      <c r="L92" s="367"/>
      <c r="M92" s="118"/>
      <c r="N92" s="122"/>
      <c r="O92" s="153">
        <f t="shared" si="23"/>
        <v>5.4078806560717219</v>
      </c>
      <c r="P92" s="154">
        <f t="shared" si="22"/>
        <v>12.960116641907103</v>
      </c>
      <c r="Q92" s="154">
        <f t="shared" si="22"/>
        <v>45.697130297257104</v>
      </c>
      <c r="R92" s="100"/>
      <c r="S92" s="154">
        <f t="shared" si="22"/>
        <v>5.1002765224708773</v>
      </c>
      <c r="T92" s="154">
        <f t="shared" si="22"/>
        <v>11.267206652711323</v>
      </c>
      <c r="U92" s="154">
        <f t="shared" si="22"/>
        <v>46.06546477270696</v>
      </c>
      <c r="V92" s="100"/>
      <c r="W92" s="114"/>
      <c r="X92" s="31"/>
    </row>
    <row r="93" spans="1:29" x14ac:dyDescent="0.2">
      <c r="A93" s="128"/>
      <c r="B93" s="477"/>
      <c r="C93" s="333" t="s">
        <v>50</v>
      </c>
      <c r="D93" s="363">
        <v>3.3313433150500304E-4</v>
      </c>
      <c r="E93" s="364">
        <v>1.1686965701092169E-3</v>
      </c>
      <c r="F93" s="366"/>
      <c r="G93" s="366"/>
      <c r="H93" s="364">
        <v>3.3313433150500304E-4</v>
      </c>
      <c r="I93" s="364">
        <v>1.1686965701092169E-3</v>
      </c>
      <c r="J93" s="366"/>
      <c r="K93" s="366"/>
      <c r="L93" s="367"/>
      <c r="M93" s="118"/>
      <c r="N93" s="122"/>
      <c r="O93" s="153">
        <f t="shared" si="23"/>
        <v>0.29479947412334317</v>
      </c>
      <c r="P93" s="154">
        <f t="shared" si="23"/>
        <v>2.3917087775219898</v>
      </c>
      <c r="Q93" s="100"/>
      <c r="R93" s="100"/>
      <c r="S93" s="154">
        <f t="shared" ref="S93:T94" si="24">S73*H93*60*(12*($S$42/100))</f>
        <v>0.27372553573010056</v>
      </c>
      <c r="T93" s="154">
        <f t="shared" si="24"/>
        <v>2.2801727010871709</v>
      </c>
      <c r="U93" s="100"/>
      <c r="V93" s="100"/>
      <c r="W93" s="114"/>
      <c r="X93" s="31"/>
    </row>
    <row r="94" spans="1:29" ht="16" thickBot="1" x14ac:dyDescent="0.25">
      <c r="A94" s="128"/>
      <c r="B94" s="477"/>
      <c r="C94" s="342" t="s">
        <v>144</v>
      </c>
      <c r="D94" s="371">
        <v>1.32E-3</v>
      </c>
      <c r="E94" s="372">
        <v>1.8350000000000003E-3</v>
      </c>
      <c r="F94" s="373"/>
      <c r="G94" s="373"/>
      <c r="H94" s="372">
        <v>1.32E-3</v>
      </c>
      <c r="I94" s="372">
        <v>1.8350000000000003E-3</v>
      </c>
      <c r="J94" s="373"/>
      <c r="K94" s="373"/>
      <c r="L94" s="374"/>
      <c r="M94" s="120"/>
      <c r="N94" s="137"/>
      <c r="O94" s="159">
        <f t="shared" ref="O94:P94" si="25">O74*D94*60*(12*($S$42/100))</f>
        <v>2.3538681061453586</v>
      </c>
      <c r="P94" s="160">
        <f t="shared" si="25"/>
        <v>6.9655972328534057</v>
      </c>
      <c r="Q94" s="115"/>
      <c r="R94" s="115"/>
      <c r="S94" s="160">
        <f t="shared" si="24"/>
        <v>2.2134722468698103</v>
      </c>
      <c r="T94" s="160">
        <f t="shared" si="24"/>
        <v>7.5515075257873576</v>
      </c>
      <c r="U94" s="115"/>
      <c r="V94" s="115"/>
      <c r="W94" s="116"/>
      <c r="X94" s="31"/>
    </row>
    <row r="95" spans="1:29" x14ac:dyDescent="0.2">
      <c r="A95" s="45"/>
      <c r="B95" s="29"/>
      <c r="C95" s="149"/>
      <c r="D95" s="92"/>
      <c r="E95" s="92"/>
      <c r="F95" s="126"/>
      <c r="G95" s="92"/>
      <c r="H95" s="92"/>
      <c r="I95" s="92"/>
      <c r="J95" s="92"/>
      <c r="K95" s="92"/>
      <c r="L95" s="127"/>
      <c r="M95" s="473" t="s">
        <v>35</v>
      </c>
      <c r="N95" s="474"/>
      <c r="O95" s="125"/>
      <c r="P95" s="92"/>
      <c r="Q95" s="126"/>
      <c r="R95" s="92"/>
      <c r="S95" s="92"/>
      <c r="T95" s="92"/>
      <c r="U95" s="92"/>
      <c r="V95" s="92"/>
      <c r="W95" s="127"/>
      <c r="X95" s="31"/>
      <c r="Y95" s="26"/>
      <c r="Z95" s="26"/>
      <c r="AA95" s="26"/>
      <c r="AB95" s="26"/>
      <c r="AC95" s="26"/>
    </row>
    <row r="96" spans="1:29" x14ac:dyDescent="0.2">
      <c r="A96" s="45"/>
      <c r="B96" s="29"/>
      <c r="C96" s="32" t="s">
        <v>34</v>
      </c>
      <c r="D96" s="29"/>
      <c r="E96" s="29"/>
      <c r="F96" s="91"/>
      <c r="G96" s="29"/>
      <c r="H96" s="29"/>
      <c r="I96" s="29"/>
      <c r="J96" s="29"/>
      <c r="K96" s="29"/>
      <c r="L96" s="31"/>
      <c r="M96" s="475"/>
      <c r="N96" s="476"/>
      <c r="O96" s="22"/>
      <c r="P96" s="22"/>
      <c r="Q96" s="90"/>
      <c r="R96" s="22"/>
      <c r="S96" s="22"/>
      <c r="T96" s="22"/>
      <c r="U96" s="22"/>
      <c r="V96" s="22"/>
      <c r="W96" s="93"/>
      <c r="X96" s="31"/>
      <c r="Y96" s="418"/>
      <c r="Z96" s="418"/>
      <c r="AA96" s="418"/>
      <c r="AB96" s="418"/>
      <c r="AC96" s="418"/>
    </row>
    <row r="97" spans="1:29" ht="14.5" customHeight="1" x14ac:dyDescent="0.2">
      <c r="A97" s="128"/>
      <c r="B97" s="477" t="s">
        <v>27</v>
      </c>
      <c r="C97" s="117" t="s">
        <v>90</v>
      </c>
      <c r="D97" s="304">
        <f>(O77*$D$53)/1000</f>
        <v>4.8121207941424923E-2</v>
      </c>
      <c r="E97" s="161">
        <f t="shared" ref="E97:L112" si="26">(P77*$D$53)/1000</f>
        <v>0.20962924607418046</v>
      </c>
      <c r="F97" s="161">
        <f t="shared" si="26"/>
        <v>0.56435699105610593</v>
      </c>
      <c r="G97" s="161">
        <f t="shared" si="26"/>
        <v>1.1987739509048614</v>
      </c>
      <c r="H97" s="161">
        <f t="shared" si="26"/>
        <v>3.9964318861732573E-2</v>
      </c>
      <c r="I97" s="161">
        <f t="shared" si="26"/>
        <v>0.19146147628910126</v>
      </c>
      <c r="J97" s="161">
        <f t="shared" si="26"/>
        <v>0.57397597460754479</v>
      </c>
      <c r="K97" s="161">
        <f t="shared" si="26"/>
        <v>1.0614090271039105</v>
      </c>
      <c r="L97" s="162">
        <f t="shared" si="26"/>
        <v>2.0966042007988497</v>
      </c>
      <c r="M97" s="117"/>
      <c r="N97" s="121"/>
      <c r="O97" s="150">
        <f>D97*365</f>
        <v>17.564240898620096</v>
      </c>
      <c r="P97" s="151">
        <f t="shared" ref="P97:W112" si="27">E97*365</f>
        <v>76.514674817075871</v>
      </c>
      <c r="Q97" s="151">
        <f t="shared" si="27"/>
        <v>205.99030173547865</v>
      </c>
      <c r="R97" s="151">
        <f t="shared" si="27"/>
        <v>437.55249208027442</v>
      </c>
      <c r="S97" s="151">
        <f t="shared" si="27"/>
        <v>14.58697638453239</v>
      </c>
      <c r="T97" s="151">
        <f t="shared" si="27"/>
        <v>69.883438845521965</v>
      </c>
      <c r="U97" s="151">
        <f t="shared" si="27"/>
        <v>209.50123073175385</v>
      </c>
      <c r="V97" s="151">
        <f t="shared" si="27"/>
        <v>387.41429489292733</v>
      </c>
      <c r="W97" s="152">
        <f t="shared" si="27"/>
        <v>765.26053329158015</v>
      </c>
      <c r="X97" s="31"/>
      <c r="Y97" s="26"/>
      <c r="Z97" s="26"/>
      <c r="AA97" s="26"/>
      <c r="AB97" s="26"/>
      <c r="AC97" s="26"/>
    </row>
    <row r="98" spans="1:29" x14ac:dyDescent="0.2">
      <c r="A98" s="128"/>
      <c r="B98" s="477"/>
      <c r="C98" s="118" t="s">
        <v>91</v>
      </c>
      <c r="D98" s="305">
        <f t="shared" ref="D98:E114" si="28">(O78*$D$53)/1000</f>
        <v>4.1054143260138051E-2</v>
      </c>
      <c r="E98" s="147">
        <f t="shared" si="26"/>
        <v>0.19750466307957776</v>
      </c>
      <c r="F98" s="147">
        <f>(Q78*$D$53)/1000</f>
        <v>0.76674943725269695</v>
      </c>
      <c r="G98" s="147">
        <f>(R78*$D$53)/1000</f>
        <v>1.2474593818318218</v>
      </c>
      <c r="H98" s="147">
        <f t="shared" si="26"/>
        <v>4.0740916758147276E-2</v>
      </c>
      <c r="I98" s="147">
        <f t="shared" si="26"/>
        <v>0.20040771123016618</v>
      </c>
      <c r="J98" s="147">
        <f>(U78*$D$53)/1000</f>
        <v>0.72065065911852444</v>
      </c>
      <c r="K98" s="147">
        <f>(V78*$D$53)/1000</f>
        <v>1.1370149063913684</v>
      </c>
      <c r="L98" s="148">
        <f>(W78*$D$53)/1000</f>
        <v>1.6061301491156312</v>
      </c>
      <c r="M98" s="118"/>
      <c r="N98" s="122"/>
      <c r="O98" s="153">
        <f t="shared" ref="O98:P114" si="29">D98*365</f>
        <v>14.984762289950389</v>
      </c>
      <c r="P98" s="154">
        <f t="shared" si="27"/>
        <v>72.089202024045875</v>
      </c>
      <c r="Q98" s="154">
        <f t="shared" si="27"/>
        <v>279.86354459723441</v>
      </c>
      <c r="R98" s="154">
        <f t="shared" si="27"/>
        <v>455.32267436861497</v>
      </c>
      <c r="S98" s="154">
        <f t="shared" si="27"/>
        <v>14.870434616723756</v>
      </c>
      <c r="T98" s="154">
        <f t="shared" si="27"/>
        <v>73.148814599010649</v>
      </c>
      <c r="U98" s="154">
        <f t="shared" si="27"/>
        <v>263.03749057826144</v>
      </c>
      <c r="V98" s="154">
        <f t="shared" si="27"/>
        <v>415.01044083284944</v>
      </c>
      <c r="W98" s="155">
        <f t="shared" si="27"/>
        <v>586.23750442720541</v>
      </c>
      <c r="X98" s="31"/>
      <c r="Y98" s="419"/>
      <c r="Z98" s="419"/>
      <c r="AA98" s="419"/>
      <c r="AB98" s="419"/>
      <c r="AC98" s="419"/>
    </row>
    <row r="99" spans="1:29" ht="14.5" customHeight="1" x14ac:dyDescent="0.2">
      <c r="A99" s="29"/>
      <c r="B99" s="477"/>
      <c r="C99" s="118" t="s">
        <v>135</v>
      </c>
      <c r="D99" s="305">
        <f t="shared" si="28"/>
        <v>8.9344371068132995E-3</v>
      </c>
      <c r="E99" s="147">
        <f t="shared" si="26"/>
        <v>3.7412617216643899E-2</v>
      </c>
      <c r="F99" s="147">
        <f t="shared" si="26"/>
        <v>8.5223846381269133E-2</v>
      </c>
      <c r="G99" s="123"/>
      <c r="H99" s="147">
        <f t="shared" si="26"/>
        <v>7.6012381034022934E-3</v>
      </c>
      <c r="I99" s="147">
        <f t="shared" si="26"/>
        <v>3.2982085365980809E-2</v>
      </c>
      <c r="J99" s="147">
        <f t="shared" si="26"/>
        <v>8.5223846381269133E-2</v>
      </c>
      <c r="K99" s="123"/>
      <c r="L99" s="163"/>
      <c r="M99" s="118"/>
      <c r="N99" s="122"/>
      <c r="O99" s="153">
        <f t="shared" si="29"/>
        <v>3.2610695439868542</v>
      </c>
      <c r="P99" s="154">
        <f t="shared" si="27"/>
        <v>13.655605284075023</v>
      </c>
      <c r="Q99" s="154">
        <f t="shared" si="27"/>
        <v>31.106703929163235</v>
      </c>
      <c r="R99" s="100"/>
      <c r="S99" s="154">
        <f t="shared" si="27"/>
        <v>2.7744519077418373</v>
      </c>
      <c r="T99" s="154">
        <f t="shared" si="27"/>
        <v>12.038461158582995</v>
      </c>
      <c r="U99" s="154">
        <f t="shared" si="27"/>
        <v>31.106703929163235</v>
      </c>
      <c r="V99" s="100"/>
      <c r="W99" s="114"/>
      <c r="X99" s="31"/>
      <c r="Y99" s="419"/>
      <c r="Z99" s="419"/>
      <c r="AA99" s="419"/>
      <c r="AB99" s="419"/>
      <c r="AC99" s="419"/>
    </row>
    <row r="100" spans="1:29" x14ac:dyDescent="0.2">
      <c r="A100" s="478" t="s">
        <v>93</v>
      </c>
      <c r="B100" s="477"/>
      <c r="C100" s="118" t="s">
        <v>136</v>
      </c>
      <c r="D100" s="305">
        <f t="shared" si="28"/>
        <v>1.3581612190580288E-2</v>
      </c>
      <c r="E100" s="147">
        <f t="shared" si="26"/>
        <v>3.5937385225735349E-2</v>
      </c>
      <c r="F100" s="147">
        <f t="shared" si="26"/>
        <v>0.11600887296496523</v>
      </c>
      <c r="G100" s="123"/>
      <c r="H100" s="147">
        <f t="shared" si="26"/>
        <v>1.3151525037888712E-2</v>
      </c>
      <c r="I100" s="147">
        <f t="shared" si="26"/>
        <v>3.5038580904679213E-2</v>
      </c>
      <c r="J100" s="147">
        <f t="shared" si="26"/>
        <v>0.11600887296496523</v>
      </c>
      <c r="K100" s="123"/>
      <c r="L100" s="163"/>
      <c r="M100" s="118"/>
      <c r="N100" s="122"/>
      <c r="O100" s="153">
        <f t="shared" si="29"/>
        <v>4.9572884495618048</v>
      </c>
      <c r="P100" s="154">
        <f t="shared" si="27"/>
        <v>13.117145607393402</v>
      </c>
      <c r="Q100" s="154">
        <f t="shared" si="27"/>
        <v>42.343238632212312</v>
      </c>
      <c r="R100" s="100"/>
      <c r="S100" s="154">
        <f t="shared" si="27"/>
        <v>4.8003066388293796</v>
      </c>
      <c r="T100" s="154">
        <f t="shared" si="27"/>
        <v>12.789082030207913</v>
      </c>
      <c r="U100" s="154">
        <f t="shared" si="27"/>
        <v>42.343238632212312</v>
      </c>
      <c r="V100" s="100"/>
      <c r="W100" s="114"/>
      <c r="X100" s="31"/>
      <c r="Y100" s="419"/>
      <c r="Z100" s="419"/>
      <c r="AA100" s="419"/>
      <c r="AB100" s="419"/>
      <c r="AC100" s="419"/>
    </row>
    <row r="101" spans="1:29" x14ac:dyDescent="0.2">
      <c r="A101" s="478"/>
      <c r="B101" s="477"/>
      <c r="C101" s="118" t="s">
        <v>119</v>
      </c>
      <c r="D101" s="305">
        <f t="shared" si="28"/>
        <v>1.1290200446276037E-2</v>
      </c>
      <c r="E101" s="147">
        <f t="shared" si="26"/>
        <v>9.4820793903979281E-2</v>
      </c>
      <c r="F101" s="147">
        <f t="shared" si="26"/>
        <v>0.28760782586420214</v>
      </c>
      <c r="G101" s="147">
        <f t="shared" si="26"/>
        <v>0.64408704573412834</v>
      </c>
      <c r="H101" s="147">
        <f t="shared" si="26"/>
        <v>1.1290200446276037E-2</v>
      </c>
      <c r="I101" s="147">
        <f t="shared" si="26"/>
        <v>9.4820793903979281E-2</v>
      </c>
      <c r="J101" s="147">
        <f t="shared" si="26"/>
        <v>0.28760782586420214</v>
      </c>
      <c r="K101" s="147">
        <f t="shared" si="26"/>
        <v>0.64408704573412834</v>
      </c>
      <c r="L101" s="148">
        <f t="shared" si="26"/>
        <v>0.6027314731305019</v>
      </c>
      <c r="M101" s="118"/>
      <c r="N101" s="122"/>
      <c r="O101" s="153">
        <f t="shared" si="29"/>
        <v>4.1209231628907537</v>
      </c>
      <c r="P101" s="154">
        <f t="shared" si="27"/>
        <v>34.60958977495244</v>
      </c>
      <c r="Q101" s="154">
        <f t="shared" si="27"/>
        <v>104.97685644043378</v>
      </c>
      <c r="R101" s="154">
        <f t="shared" si="27"/>
        <v>235.09177169295685</v>
      </c>
      <c r="S101" s="154">
        <f t="shared" si="27"/>
        <v>4.1209231628907537</v>
      </c>
      <c r="T101" s="154">
        <f t="shared" si="27"/>
        <v>34.60958977495244</v>
      </c>
      <c r="U101" s="154">
        <f t="shared" si="27"/>
        <v>104.97685644043378</v>
      </c>
      <c r="V101" s="154">
        <f t="shared" si="27"/>
        <v>235.09177169295685</v>
      </c>
      <c r="W101" s="155">
        <f t="shared" si="27"/>
        <v>219.99698769263318</v>
      </c>
      <c r="X101" s="31"/>
      <c r="Y101" s="419"/>
      <c r="Z101" s="419"/>
      <c r="AA101" s="419"/>
      <c r="AB101" s="419"/>
      <c r="AC101" s="419"/>
    </row>
    <row r="102" spans="1:29" x14ac:dyDescent="0.2">
      <c r="A102" s="478"/>
      <c r="B102" s="101"/>
      <c r="C102" s="117" t="s">
        <v>31</v>
      </c>
      <c r="D102" s="304">
        <f t="shared" si="28"/>
        <v>7.1076697045954736E-3</v>
      </c>
      <c r="E102" s="161">
        <f t="shared" si="26"/>
        <v>3.2980530089339474E-2</v>
      </c>
      <c r="F102" s="161">
        <f t="shared" si="26"/>
        <v>0.11225951992538666</v>
      </c>
      <c r="G102" s="161">
        <f t="shared" si="26"/>
        <v>0.27192395544234782</v>
      </c>
      <c r="H102" s="161">
        <f t="shared" si="26"/>
        <v>6.9461566427129707E-3</v>
      </c>
      <c r="I102" s="161">
        <f t="shared" si="26"/>
        <v>3.3318449335271658E-2</v>
      </c>
      <c r="J102" s="161">
        <f t="shared" si="26"/>
        <v>0.1181004404303606</v>
      </c>
      <c r="K102" s="161">
        <f t="shared" si="26"/>
        <v>0.25498025470552427</v>
      </c>
      <c r="L102" s="162">
        <f t="shared" si="26"/>
        <v>0.46758161798150394</v>
      </c>
      <c r="M102" s="118"/>
      <c r="N102" s="122"/>
      <c r="O102" s="150">
        <f t="shared" si="29"/>
        <v>2.594299442177348</v>
      </c>
      <c r="P102" s="151">
        <f t="shared" si="27"/>
        <v>12.037893482608908</v>
      </c>
      <c r="Q102" s="151">
        <f t="shared" si="27"/>
        <v>40.97472477276613</v>
      </c>
      <c r="R102" s="151">
        <f t="shared" si="27"/>
        <v>99.252243736456961</v>
      </c>
      <c r="S102" s="151">
        <f t="shared" si="27"/>
        <v>2.5353471745902345</v>
      </c>
      <c r="T102" s="151">
        <f t="shared" si="27"/>
        <v>12.161234007374155</v>
      </c>
      <c r="U102" s="151">
        <f t="shared" si="27"/>
        <v>43.10666075708162</v>
      </c>
      <c r="V102" s="151">
        <f t="shared" si="27"/>
        <v>93.067792967516354</v>
      </c>
      <c r="W102" s="152">
        <f t="shared" si="27"/>
        <v>170.66729056324894</v>
      </c>
      <c r="X102" s="31"/>
      <c r="Y102" s="419"/>
      <c r="Z102" s="419"/>
      <c r="AA102" s="419"/>
      <c r="AB102" s="419"/>
      <c r="AC102" s="419"/>
    </row>
    <row r="103" spans="1:29" ht="14.5" customHeight="1" x14ac:dyDescent="0.2">
      <c r="A103" s="478"/>
      <c r="B103" s="40"/>
      <c r="C103" s="119" t="s">
        <v>49</v>
      </c>
      <c r="D103" s="306">
        <f t="shared" si="28"/>
        <v>5.1972451333412023E-3</v>
      </c>
      <c r="E103" s="164">
        <f t="shared" si="26"/>
        <v>2.6143520936310456E-2</v>
      </c>
      <c r="F103" s="164">
        <f t="shared" si="26"/>
        <v>9.8578817730837529E-2</v>
      </c>
      <c r="G103" s="164">
        <f t="shared" si="26"/>
        <v>0.24407458423771727</v>
      </c>
      <c r="H103" s="164">
        <f t="shared" si="26"/>
        <v>4.7622875171440954E-3</v>
      </c>
      <c r="I103" s="164">
        <f t="shared" si="26"/>
        <v>2.7013217096890894E-2</v>
      </c>
      <c r="J103" s="164">
        <f t="shared" si="26"/>
        <v>0.10730543062559246</v>
      </c>
      <c r="K103" s="164">
        <f t="shared" si="26"/>
        <v>0.2468119162350329</v>
      </c>
      <c r="L103" s="165">
        <f t="shared" si="26"/>
        <v>0.54598916457850832</v>
      </c>
      <c r="M103" s="118"/>
      <c r="N103" s="122"/>
      <c r="O103" s="156">
        <f t="shared" si="29"/>
        <v>1.8969944736695388</v>
      </c>
      <c r="P103" s="157">
        <f t="shared" si="27"/>
        <v>9.5423851417533161</v>
      </c>
      <c r="Q103" s="157">
        <f t="shared" si="27"/>
        <v>35.981268471755698</v>
      </c>
      <c r="R103" s="157">
        <f t="shared" si="27"/>
        <v>89.087223246766811</v>
      </c>
      <c r="S103" s="157">
        <f t="shared" si="27"/>
        <v>1.7382349437575948</v>
      </c>
      <c r="T103" s="157">
        <f t="shared" si="27"/>
        <v>9.8598242403651764</v>
      </c>
      <c r="U103" s="157">
        <f t="shared" si="27"/>
        <v>39.166482178341248</v>
      </c>
      <c r="V103" s="157">
        <f t="shared" si="27"/>
        <v>90.086349425787006</v>
      </c>
      <c r="W103" s="158">
        <f t="shared" si="27"/>
        <v>199.28604507115554</v>
      </c>
      <c r="X103" s="31"/>
      <c r="Y103" s="419"/>
      <c r="Z103" s="419"/>
      <c r="AA103" s="419"/>
      <c r="AB103" s="419"/>
      <c r="AC103" s="419"/>
    </row>
    <row r="104" spans="1:29" x14ac:dyDescent="0.2">
      <c r="A104" s="478"/>
      <c r="B104" s="477" t="s">
        <v>30</v>
      </c>
      <c r="C104" s="117" t="s">
        <v>137</v>
      </c>
      <c r="D104" s="304">
        <f t="shared" si="28"/>
        <v>2.7743897996385814E-3</v>
      </c>
      <c r="E104" s="161">
        <f t="shared" si="26"/>
        <v>6.6426407945730454E-3</v>
      </c>
      <c r="F104" s="161">
        <f t="shared" si="26"/>
        <v>9.4023984593041478E-3</v>
      </c>
      <c r="G104" s="161">
        <f t="shared" si="26"/>
        <v>1.1945491778134745E-2</v>
      </c>
      <c r="H104" s="161">
        <f t="shared" si="26"/>
        <v>2.7743897996385814E-3</v>
      </c>
      <c r="I104" s="161">
        <f t="shared" si="26"/>
        <v>5.8801795538606727E-3</v>
      </c>
      <c r="J104" s="161">
        <f t="shared" si="26"/>
        <v>9.4023984593041478E-3</v>
      </c>
      <c r="K104" s="161">
        <f t="shared" si="26"/>
        <v>1.1945491778134745E-2</v>
      </c>
      <c r="L104" s="162">
        <f t="shared" si="26"/>
        <v>1.5767605099565634E-2</v>
      </c>
      <c r="M104" s="118"/>
      <c r="N104" s="122"/>
      <c r="O104" s="150">
        <f t="shared" si="29"/>
        <v>1.0126522768680821</v>
      </c>
      <c r="P104" s="151">
        <f t="shared" si="27"/>
        <v>2.4245638900191615</v>
      </c>
      <c r="Q104" s="151">
        <f t="shared" si="27"/>
        <v>3.4318754376460139</v>
      </c>
      <c r="R104" s="151">
        <f t="shared" si="27"/>
        <v>4.3601044990191822</v>
      </c>
      <c r="S104" s="151">
        <f t="shared" si="27"/>
        <v>1.0126522768680821</v>
      </c>
      <c r="T104" s="151">
        <f t="shared" si="27"/>
        <v>2.1462655371591457</v>
      </c>
      <c r="U104" s="151">
        <f t="shared" si="27"/>
        <v>3.4318754376460139</v>
      </c>
      <c r="V104" s="151">
        <f t="shared" si="27"/>
        <v>4.3601044990191822</v>
      </c>
      <c r="W104" s="152">
        <f t="shared" si="27"/>
        <v>5.7551758613414563</v>
      </c>
      <c r="X104" s="31"/>
      <c r="Y104" s="419"/>
      <c r="Z104" s="419"/>
      <c r="AA104" s="419"/>
      <c r="AB104" s="419"/>
      <c r="AC104" s="419"/>
    </row>
    <row r="105" spans="1:29" x14ac:dyDescent="0.2">
      <c r="A105" s="478"/>
      <c r="B105" s="477"/>
      <c r="C105" s="118" t="s">
        <v>32</v>
      </c>
      <c r="D105" s="305">
        <f t="shared" si="28"/>
        <v>4.3569728950524824E-3</v>
      </c>
      <c r="E105" s="147">
        <f t="shared" si="26"/>
        <v>1.3936080696638794E-2</v>
      </c>
      <c r="F105" s="147">
        <f t="shared" si="26"/>
        <v>2.5164817118797877E-2</v>
      </c>
      <c r="G105" s="147">
        <f t="shared" si="26"/>
        <v>5.7357784355938017E-2</v>
      </c>
      <c r="H105" s="147">
        <f t="shared" si="26"/>
        <v>3.9310855901312997E-3</v>
      </c>
      <c r="I105" s="147">
        <f t="shared" si="26"/>
        <v>1.2089331495076277E-2</v>
      </c>
      <c r="J105" s="147">
        <f t="shared" si="26"/>
        <v>2.7451663291166009E-2</v>
      </c>
      <c r="K105" s="147">
        <f t="shared" si="26"/>
        <v>5.7357784355938017E-2</v>
      </c>
      <c r="L105" s="148">
        <f t="shared" si="26"/>
        <v>0</v>
      </c>
      <c r="M105" s="118"/>
      <c r="N105" s="122"/>
      <c r="O105" s="153">
        <f t="shared" si="29"/>
        <v>1.590295106694156</v>
      </c>
      <c r="P105" s="154">
        <f t="shared" si="27"/>
        <v>5.0866694542731592</v>
      </c>
      <c r="Q105" s="154">
        <f t="shared" si="27"/>
        <v>9.1851582483612244</v>
      </c>
      <c r="R105" s="154">
        <f t="shared" si="27"/>
        <v>20.935591289917376</v>
      </c>
      <c r="S105" s="154">
        <f t="shared" si="27"/>
        <v>1.4348462403979243</v>
      </c>
      <c r="T105" s="154">
        <f t="shared" si="27"/>
        <v>4.4126059957028412</v>
      </c>
      <c r="U105" s="154">
        <f t="shared" si="27"/>
        <v>10.019857101275594</v>
      </c>
      <c r="V105" s="154">
        <f t="shared" si="27"/>
        <v>20.935591289917376</v>
      </c>
      <c r="W105" s="155">
        <f t="shared" si="27"/>
        <v>0</v>
      </c>
      <c r="X105" s="31"/>
      <c r="Y105" s="419"/>
      <c r="Z105" s="419"/>
      <c r="AA105" s="419"/>
      <c r="AB105" s="419"/>
      <c r="AC105" s="419"/>
    </row>
    <row r="106" spans="1:29" x14ac:dyDescent="0.2">
      <c r="A106" s="128"/>
      <c r="B106" s="477"/>
      <c r="C106" s="118" t="s">
        <v>138</v>
      </c>
      <c r="D106" s="305">
        <f t="shared" si="28"/>
        <v>5.6252110330869479E-3</v>
      </c>
      <c r="E106" s="147">
        <f t="shared" si="26"/>
        <v>2.6251951956435048E-2</v>
      </c>
      <c r="F106" s="147">
        <f t="shared" si="26"/>
        <v>4.5654390956295254E-2</v>
      </c>
      <c r="G106" s="147">
        <f t="shared" si="26"/>
        <v>0.11106756919688011</v>
      </c>
      <c r="H106" s="147">
        <f t="shared" si="26"/>
        <v>7.6382444518088592E-3</v>
      </c>
      <c r="I106" s="147">
        <f t="shared" si="26"/>
        <v>2.4017185989765103E-2</v>
      </c>
      <c r="J106" s="147">
        <f t="shared" si="26"/>
        <v>4.6067928225627927E-2</v>
      </c>
      <c r="K106" s="147">
        <f t="shared" si="26"/>
        <v>0.1064123989385638</v>
      </c>
      <c r="L106" s="148">
        <f t="shared" si="26"/>
        <v>0.14046041095033979</v>
      </c>
      <c r="M106" s="118"/>
      <c r="N106" s="122"/>
      <c r="O106" s="153">
        <f t="shared" si="29"/>
        <v>2.0532020270767362</v>
      </c>
      <c r="P106" s="154">
        <f t="shared" si="27"/>
        <v>9.5819624640987922</v>
      </c>
      <c r="Q106" s="154">
        <f t="shared" si="27"/>
        <v>16.663852699047769</v>
      </c>
      <c r="R106" s="154">
        <f t="shared" si="27"/>
        <v>40.53966275686124</v>
      </c>
      <c r="S106" s="154">
        <f t="shared" si="27"/>
        <v>2.7879592249102334</v>
      </c>
      <c r="T106" s="154">
        <f t="shared" si="27"/>
        <v>8.7662728862642627</v>
      </c>
      <c r="U106" s="154">
        <f t="shared" si="27"/>
        <v>16.814793802354192</v>
      </c>
      <c r="V106" s="154">
        <f t="shared" si="27"/>
        <v>38.840525612575789</v>
      </c>
      <c r="W106" s="155">
        <f t="shared" si="27"/>
        <v>51.268049996874019</v>
      </c>
      <c r="X106" s="31"/>
      <c r="Y106" s="419"/>
      <c r="Z106" s="419"/>
      <c r="AA106" s="419"/>
      <c r="AB106" s="419"/>
      <c r="AC106" s="419"/>
    </row>
    <row r="107" spans="1:29" x14ac:dyDescent="0.2">
      <c r="A107" s="128"/>
      <c r="B107" s="477"/>
      <c r="C107" s="118" t="s">
        <v>139</v>
      </c>
      <c r="D107" s="305">
        <f t="shared" si="28"/>
        <v>5.7531795460142362E-3</v>
      </c>
      <c r="E107" s="147">
        <f t="shared" si="26"/>
        <v>2.3115758696605194E-2</v>
      </c>
      <c r="F107" s="147">
        <f t="shared" si="26"/>
        <v>4.409232437279139E-2</v>
      </c>
      <c r="G107" s="123"/>
      <c r="H107" s="147">
        <f t="shared" si="26"/>
        <v>5.0432180359030179E-3</v>
      </c>
      <c r="I107" s="147">
        <f t="shared" si="26"/>
        <v>2.0403353794575248E-2</v>
      </c>
      <c r="J107" s="147">
        <f t="shared" si="26"/>
        <v>4.2525725745358151E-2</v>
      </c>
      <c r="K107" s="123"/>
      <c r="L107" s="163"/>
      <c r="M107" s="118"/>
      <c r="N107" s="122"/>
      <c r="O107" s="153">
        <f t="shared" si="29"/>
        <v>2.099910534295196</v>
      </c>
      <c r="P107" s="154">
        <f t="shared" si="27"/>
        <v>8.4372519242608952</v>
      </c>
      <c r="Q107" s="154">
        <f t="shared" si="27"/>
        <v>16.093698396068856</v>
      </c>
      <c r="R107" s="100"/>
      <c r="S107" s="154">
        <f t="shared" si="27"/>
        <v>1.8407745831046016</v>
      </c>
      <c r="T107" s="154">
        <f t="shared" si="27"/>
        <v>7.4472241350199653</v>
      </c>
      <c r="U107" s="154">
        <f t="shared" si="27"/>
        <v>15.521889897055726</v>
      </c>
      <c r="V107" s="100"/>
      <c r="W107" s="114"/>
      <c r="X107" s="31"/>
      <c r="Y107" s="419"/>
      <c r="Z107" s="419"/>
      <c r="AA107" s="419"/>
      <c r="AB107" s="419"/>
      <c r="AC107" s="419"/>
    </row>
    <row r="108" spans="1:29" x14ac:dyDescent="0.2">
      <c r="A108" s="128"/>
      <c r="B108" s="477"/>
      <c r="C108" s="118" t="s">
        <v>92</v>
      </c>
      <c r="D108" s="305">
        <f t="shared" si="28"/>
        <v>1.0749740925542098E-3</v>
      </c>
      <c r="E108" s="147">
        <f t="shared" si="26"/>
        <v>1.1182049110687424E-2</v>
      </c>
      <c r="F108" s="147">
        <f t="shared" si="26"/>
        <v>9.5626841564540446E-2</v>
      </c>
      <c r="G108" s="123"/>
      <c r="H108" s="147">
        <f t="shared" si="26"/>
        <v>1.0749740925542098E-3</v>
      </c>
      <c r="I108" s="147">
        <f t="shared" si="26"/>
        <v>1.1182049110687424E-2</v>
      </c>
      <c r="J108" s="147">
        <f t="shared" si="26"/>
        <v>9.5626841564540446E-2</v>
      </c>
      <c r="K108" s="123"/>
      <c r="L108" s="163"/>
      <c r="M108" s="118"/>
      <c r="N108" s="122"/>
      <c r="O108" s="153">
        <f t="shared" si="29"/>
        <v>0.39236554378228655</v>
      </c>
      <c r="P108" s="154">
        <f t="shared" si="27"/>
        <v>4.0814479254009095</v>
      </c>
      <c r="Q108" s="154">
        <f t="shared" si="27"/>
        <v>34.903797171057263</v>
      </c>
      <c r="R108" s="100"/>
      <c r="S108" s="154">
        <f t="shared" si="27"/>
        <v>0.39236554378228655</v>
      </c>
      <c r="T108" s="154">
        <f t="shared" si="27"/>
        <v>4.0814479254009095</v>
      </c>
      <c r="U108" s="154">
        <f t="shared" si="27"/>
        <v>34.903797171057263</v>
      </c>
      <c r="V108" s="100"/>
      <c r="W108" s="114"/>
      <c r="X108" s="31"/>
      <c r="Y108" s="419"/>
      <c r="Z108" s="419"/>
      <c r="AA108" s="419"/>
      <c r="AB108" s="419"/>
      <c r="AC108" s="419"/>
    </row>
    <row r="109" spans="1:29" x14ac:dyDescent="0.2">
      <c r="A109" s="128"/>
      <c r="B109" s="477"/>
      <c r="C109" s="118" t="s">
        <v>140</v>
      </c>
      <c r="D109" s="305">
        <f t="shared" si="28"/>
        <v>4.4767096415710209E-3</v>
      </c>
      <c r="E109" s="147">
        <f t="shared" si="26"/>
        <v>2.3044627882959624E-2</v>
      </c>
      <c r="F109" s="147">
        <f t="shared" si="26"/>
        <v>4.3040858786680639E-2</v>
      </c>
      <c r="G109" s="123"/>
      <c r="H109" s="147">
        <f t="shared" si="26"/>
        <v>4.4958952103755258E-3</v>
      </c>
      <c r="I109" s="147">
        <f t="shared" si="26"/>
        <v>2.3086372429614296E-2</v>
      </c>
      <c r="J109" s="147">
        <f t="shared" si="26"/>
        <v>4.2185441425081842E-2</v>
      </c>
      <c r="K109" s="123"/>
      <c r="L109" s="163"/>
      <c r="M109" s="118"/>
      <c r="N109" s="122"/>
      <c r="O109" s="153">
        <f t="shared" si="29"/>
        <v>1.6339990191734226</v>
      </c>
      <c r="P109" s="154">
        <f t="shared" si="27"/>
        <v>8.4112891772802634</v>
      </c>
      <c r="Q109" s="154">
        <f t="shared" si="27"/>
        <v>15.709913457138432</v>
      </c>
      <c r="R109" s="100"/>
      <c r="S109" s="154">
        <f t="shared" si="27"/>
        <v>1.641001751787067</v>
      </c>
      <c r="T109" s="154">
        <f t="shared" si="27"/>
        <v>8.4265259368092185</v>
      </c>
      <c r="U109" s="154">
        <f t="shared" si="27"/>
        <v>15.397686120154873</v>
      </c>
      <c r="V109" s="100"/>
      <c r="W109" s="114"/>
      <c r="X109" s="31"/>
      <c r="Y109" s="419"/>
      <c r="Z109" s="419"/>
      <c r="AA109" s="419"/>
      <c r="AB109" s="419"/>
      <c r="AC109" s="419"/>
    </row>
    <row r="110" spans="1:29" x14ac:dyDescent="0.2">
      <c r="A110" s="128"/>
      <c r="B110" s="477"/>
      <c r="C110" s="118" t="s">
        <v>141</v>
      </c>
      <c r="D110" s="305">
        <f t="shared" si="28"/>
        <v>3.2897651156850094E-3</v>
      </c>
      <c r="E110" s="147">
        <f t="shared" si="26"/>
        <v>1.2022267676398687E-2</v>
      </c>
      <c r="F110" s="147">
        <f t="shared" si="26"/>
        <v>1.6143468764661942E-2</v>
      </c>
      <c r="G110" s="123"/>
      <c r="H110" s="147">
        <f t="shared" si="26"/>
        <v>3.0480531351253491E-3</v>
      </c>
      <c r="I110" s="147">
        <f t="shared" si="26"/>
        <v>1.1618934910945683E-2</v>
      </c>
      <c r="J110" s="147">
        <f t="shared" si="26"/>
        <v>1.6143468764661942E-2</v>
      </c>
      <c r="K110" s="123"/>
      <c r="L110" s="163"/>
      <c r="M110" s="118"/>
      <c r="N110" s="122"/>
      <c r="O110" s="153">
        <f t="shared" si="29"/>
        <v>1.2007642672250285</v>
      </c>
      <c r="P110" s="154">
        <f t="shared" si="27"/>
        <v>4.3881277018855203</v>
      </c>
      <c r="Q110" s="154">
        <f t="shared" si="27"/>
        <v>5.8923660991016087</v>
      </c>
      <c r="R110" s="100"/>
      <c r="S110" s="154">
        <f t="shared" si="27"/>
        <v>1.1125393943207524</v>
      </c>
      <c r="T110" s="154">
        <f t="shared" si="27"/>
        <v>4.2409112424951738</v>
      </c>
      <c r="U110" s="154">
        <f t="shared" si="27"/>
        <v>5.8923660991016087</v>
      </c>
      <c r="V110" s="100"/>
      <c r="W110" s="114"/>
      <c r="X110" s="31"/>
      <c r="Y110" s="419"/>
      <c r="Z110" s="419"/>
      <c r="AA110" s="419"/>
      <c r="AB110" s="419"/>
      <c r="AC110" s="419"/>
    </row>
    <row r="111" spans="1:29" x14ac:dyDescent="0.2">
      <c r="A111" s="128"/>
      <c r="B111" s="477"/>
      <c r="C111" s="118" t="s">
        <v>142</v>
      </c>
      <c r="D111" s="305">
        <f t="shared" si="28"/>
        <v>1.3457631415496767E-2</v>
      </c>
      <c r="E111" s="147">
        <f t="shared" si="26"/>
        <v>1.4333147668675147E-2</v>
      </c>
      <c r="F111" s="147">
        <f t="shared" si="26"/>
        <v>3.5556495576277554E-2</v>
      </c>
      <c r="G111" s="123"/>
      <c r="H111" s="147">
        <f t="shared" si="26"/>
        <v>1.2715444933544337E-2</v>
      </c>
      <c r="I111" s="147">
        <f t="shared" si="26"/>
        <v>1.7035194149102026E-2</v>
      </c>
      <c r="J111" s="147">
        <f t="shared" si="26"/>
        <v>3.5556495576277554E-2</v>
      </c>
      <c r="K111" s="123"/>
      <c r="L111" s="163"/>
      <c r="M111" s="118"/>
      <c r="N111" s="122"/>
      <c r="O111" s="153">
        <f t="shared" si="29"/>
        <v>4.9120354666563202</v>
      </c>
      <c r="P111" s="154">
        <f t="shared" si="27"/>
        <v>5.2315988990664284</v>
      </c>
      <c r="Q111" s="154">
        <f t="shared" si="27"/>
        <v>12.978120885341307</v>
      </c>
      <c r="R111" s="100"/>
      <c r="S111" s="154">
        <f t="shared" si="27"/>
        <v>4.6411374007436832</v>
      </c>
      <c r="T111" s="154">
        <f t="shared" si="27"/>
        <v>6.2178458644222392</v>
      </c>
      <c r="U111" s="154">
        <f t="shared" si="27"/>
        <v>12.978120885341307</v>
      </c>
      <c r="V111" s="100"/>
      <c r="W111" s="114"/>
      <c r="X111" s="31"/>
      <c r="Y111" s="419"/>
      <c r="Z111" s="419"/>
      <c r="AA111" s="419"/>
      <c r="AB111" s="419"/>
      <c r="AC111" s="419"/>
    </row>
    <row r="112" spans="1:29" x14ac:dyDescent="0.2">
      <c r="A112" s="128"/>
      <c r="B112" s="477"/>
      <c r="C112" s="118" t="s">
        <v>143</v>
      </c>
      <c r="D112" s="305">
        <f t="shared" si="28"/>
        <v>7.9495845644254309E-3</v>
      </c>
      <c r="E112" s="147">
        <f t="shared" si="26"/>
        <v>1.9051371463603441E-2</v>
      </c>
      <c r="F112" s="147">
        <f t="shared" si="26"/>
        <v>6.7174781536967945E-2</v>
      </c>
      <c r="G112" s="123"/>
      <c r="H112" s="147">
        <f t="shared" si="26"/>
        <v>7.4974064880321892E-3</v>
      </c>
      <c r="I112" s="147">
        <f t="shared" si="26"/>
        <v>1.6562793779485645E-2</v>
      </c>
      <c r="J112" s="147">
        <f t="shared" si="26"/>
        <v>6.7716233215879232E-2</v>
      </c>
      <c r="K112" s="123"/>
      <c r="L112" s="163"/>
      <c r="M112" s="118"/>
      <c r="N112" s="122"/>
      <c r="O112" s="153">
        <f t="shared" si="29"/>
        <v>2.9015983660152824</v>
      </c>
      <c r="P112" s="154">
        <f t="shared" si="27"/>
        <v>6.953750584215256</v>
      </c>
      <c r="Q112" s="154">
        <f t="shared" si="27"/>
        <v>24.518795260993301</v>
      </c>
      <c r="R112" s="100"/>
      <c r="S112" s="154">
        <f t="shared" si="27"/>
        <v>2.7365533681317489</v>
      </c>
      <c r="T112" s="154">
        <f t="shared" si="27"/>
        <v>6.0454197295122603</v>
      </c>
      <c r="U112" s="154">
        <f t="shared" si="27"/>
        <v>24.716425123795918</v>
      </c>
      <c r="V112" s="100"/>
      <c r="W112" s="114"/>
      <c r="X112" s="31"/>
      <c r="Y112" s="419"/>
      <c r="Z112" s="419"/>
      <c r="AA112" s="419"/>
      <c r="AB112" s="419"/>
      <c r="AC112" s="419"/>
    </row>
    <row r="113" spans="1:29" x14ac:dyDescent="0.2">
      <c r="A113" s="128"/>
      <c r="B113" s="477"/>
      <c r="C113" s="118" t="s">
        <v>50</v>
      </c>
      <c r="D113" s="305">
        <f t="shared" si="28"/>
        <v>4.3335522696131445E-4</v>
      </c>
      <c r="E113" s="147">
        <f t="shared" si="28"/>
        <v>3.515811902957325E-3</v>
      </c>
      <c r="F113" s="123"/>
      <c r="G113" s="123"/>
      <c r="H113" s="147">
        <f t="shared" ref="H113:I114" si="30">(S93*$D$53)/1000</f>
        <v>4.0237653752324783E-4</v>
      </c>
      <c r="I113" s="147">
        <f t="shared" si="30"/>
        <v>3.351853870598141E-3</v>
      </c>
      <c r="J113" s="123"/>
      <c r="K113" s="123"/>
      <c r="L113" s="163"/>
      <c r="M113" s="118"/>
      <c r="N113" s="122"/>
      <c r="O113" s="153">
        <f t="shared" si="29"/>
        <v>0.15817465784087978</v>
      </c>
      <c r="P113" s="154">
        <f t="shared" si="29"/>
        <v>1.2832713445794237</v>
      </c>
      <c r="Q113" s="100"/>
      <c r="R113" s="100"/>
      <c r="S113" s="154">
        <f t="shared" ref="S113:T114" si="31">H113*365</f>
        <v>0.14686743619598547</v>
      </c>
      <c r="T113" s="154">
        <f t="shared" si="31"/>
        <v>1.2234266627683215</v>
      </c>
      <c r="U113" s="100"/>
      <c r="V113" s="100"/>
      <c r="W113" s="114"/>
      <c r="X113" s="31"/>
      <c r="Y113" s="419"/>
      <c r="Z113" s="419"/>
      <c r="AA113" s="419"/>
      <c r="AB113" s="419"/>
      <c r="AC113" s="419"/>
    </row>
    <row r="114" spans="1:29" ht="16" thickBot="1" x14ac:dyDescent="0.25">
      <c r="A114" s="128"/>
      <c r="B114" s="477"/>
      <c r="C114" s="120" t="s">
        <v>144</v>
      </c>
      <c r="D114" s="307">
        <f t="shared" si="28"/>
        <v>3.4601861160336771E-3</v>
      </c>
      <c r="E114" s="166">
        <f t="shared" si="28"/>
        <v>1.0239427932294506E-2</v>
      </c>
      <c r="F114" s="124"/>
      <c r="G114" s="124"/>
      <c r="H114" s="166">
        <f t="shared" si="30"/>
        <v>3.253804202898621E-3</v>
      </c>
      <c r="I114" s="166">
        <f t="shared" si="30"/>
        <v>1.1100716062907415E-2</v>
      </c>
      <c r="J114" s="124"/>
      <c r="K114" s="124"/>
      <c r="L114" s="167"/>
      <c r="M114" s="120"/>
      <c r="N114" s="137"/>
      <c r="O114" s="159">
        <f t="shared" si="29"/>
        <v>1.2629679323522922</v>
      </c>
      <c r="P114" s="160">
        <f t="shared" si="29"/>
        <v>3.7373911952874947</v>
      </c>
      <c r="Q114" s="115"/>
      <c r="R114" s="115"/>
      <c r="S114" s="160">
        <f t="shared" si="31"/>
        <v>1.1876385340579967</v>
      </c>
      <c r="T114" s="160">
        <f t="shared" si="31"/>
        <v>4.0517613629612068</v>
      </c>
      <c r="U114" s="115"/>
      <c r="V114" s="115"/>
      <c r="W114" s="116"/>
      <c r="X114" s="31"/>
      <c r="Y114" s="419"/>
      <c r="Z114" s="419"/>
      <c r="AA114" s="419"/>
      <c r="AB114" s="419"/>
      <c r="AC114" s="419"/>
    </row>
    <row r="115" spans="1:29" ht="16" thickBot="1" x14ac:dyDescent="0.25">
      <c r="A115" s="58"/>
      <c r="B115" s="80"/>
      <c r="C115" s="80"/>
      <c r="D115" s="80"/>
      <c r="E115" s="80"/>
      <c r="F115" s="80"/>
      <c r="G115" s="80"/>
      <c r="H115" s="80"/>
      <c r="I115" s="80"/>
      <c r="J115" s="80"/>
      <c r="K115" s="80"/>
      <c r="L115" s="80"/>
      <c r="M115" s="80"/>
      <c r="N115" s="80"/>
      <c r="O115" s="80"/>
      <c r="P115" s="80"/>
      <c r="Q115" s="80"/>
      <c r="R115" s="80"/>
      <c r="S115" s="80"/>
      <c r="T115" s="80"/>
      <c r="U115" s="80"/>
      <c r="V115" s="80"/>
      <c r="W115" s="80"/>
      <c r="X115" s="60"/>
      <c r="Y115" s="33"/>
      <c r="Z115" s="33"/>
      <c r="AA115" s="33"/>
      <c r="AB115" s="33"/>
    </row>
  </sheetData>
  <sheetProtection algorithmName="SHA-512" hashValue="1GHEn+3WPOkWIMqQA9lZgOR6eiSvpEKjo9s2vaQp8voY+krJ/jPGblEGDxuCXLGa0jdePEIrYrNrDh/4DIpKoQ==" saltValue="9tDAI6B1FW8dk27YKVaF0Q==" spinCount="100000" sheet="1" objects="1" scenarios="1"/>
  <mergeCells count="57">
    <mergeCell ref="AJ38:AP38"/>
    <mergeCell ref="Z39:AF39"/>
    <mergeCell ref="M13:T13"/>
    <mergeCell ref="M14:T14"/>
    <mergeCell ref="M15:T15"/>
    <mergeCell ref="M25:T25"/>
    <mergeCell ref="M28:T28"/>
    <mergeCell ref="M29:T29"/>
    <mergeCell ref="M16:T16"/>
    <mergeCell ref="M17:T17"/>
    <mergeCell ref="M30:T30"/>
    <mergeCell ref="M18:T18"/>
    <mergeCell ref="M19:T19"/>
    <mergeCell ref="M20:T20"/>
    <mergeCell ref="M21:T21"/>
    <mergeCell ref="M22:T22"/>
    <mergeCell ref="M8:T8"/>
    <mergeCell ref="M9:T9"/>
    <mergeCell ref="M10:T10"/>
    <mergeCell ref="M11:T11"/>
    <mergeCell ref="M12:T12"/>
    <mergeCell ref="C2:T2"/>
    <mergeCell ref="M3:T4"/>
    <mergeCell ref="M5:T5"/>
    <mergeCell ref="M6:T6"/>
    <mergeCell ref="M7:T7"/>
    <mergeCell ref="D3:G3"/>
    <mergeCell ref="H3:L3"/>
    <mergeCell ref="B41:B51"/>
    <mergeCell ref="B77:B81"/>
    <mergeCell ref="A80:A85"/>
    <mergeCell ref="B84:B94"/>
    <mergeCell ref="M23:T23"/>
    <mergeCell ref="M24:T24"/>
    <mergeCell ref="M26:T26"/>
    <mergeCell ref="M27:T27"/>
    <mergeCell ref="D32:G32"/>
    <mergeCell ref="H32:L32"/>
    <mergeCell ref="C32:C33"/>
    <mergeCell ref="B34:B38"/>
    <mergeCell ref="A37:A42"/>
    <mergeCell ref="O43:R43"/>
    <mergeCell ref="O42:R42"/>
    <mergeCell ref="M95:N96"/>
    <mergeCell ref="B97:B101"/>
    <mergeCell ref="A100:A105"/>
    <mergeCell ref="B104:B114"/>
    <mergeCell ref="S55:W55"/>
    <mergeCell ref="B57:B61"/>
    <mergeCell ref="A60:A65"/>
    <mergeCell ref="B64:B74"/>
    <mergeCell ref="M75:N76"/>
    <mergeCell ref="C55:C56"/>
    <mergeCell ref="D55:G55"/>
    <mergeCell ref="H55:L55"/>
    <mergeCell ref="M55:N56"/>
    <mergeCell ref="O55:R5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09"/>
  <sheetViews>
    <sheetView zoomScale="85" zoomScaleNormal="85" workbookViewId="0">
      <selection activeCell="D6" sqref="D6"/>
    </sheetView>
  </sheetViews>
  <sheetFormatPr baseColWidth="10" defaultColWidth="8.83203125" defaultRowHeight="15" x14ac:dyDescent="0.2"/>
  <cols>
    <col min="1" max="1" width="14.33203125" customWidth="1"/>
    <col min="2" max="2" width="27" bestFit="1" customWidth="1"/>
    <col min="3" max="13" width="10.6640625" customWidth="1"/>
    <col min="18" max="18" width="12" bestFit="1" customWidth="1"/>
  </cols>
  <sheetData>
    <row r="1" spans="1:18" ht="16" thickBot="1" x14ac:dyDescent="0.25">
      <c r="A1" s="42"/>
      <c r="B1" s="43"/>
      <c r="C1" s="43"/>
      <c r="D1" s="43"/>
      <c r="E1" s="43"/>
      <c r="F1" s="43"/>
      <c r="G1" s="43"/>
      <c r="H1" s="43"/>
      <c r="I1" s="43"/>
      <c r="J1" s="43"/>
      <c r="K1" s="43"/>
      <c r="L1" s="43"/>
      <c r="M1" s="43"/>
      <c r="N1" s="44"/>
    </row>
    <row r="2" spans="1:18" ht="16" thickBot="1" x14ac:dyDescent="0.25">
      <c r="A2" s="45"/>
      <c r="B2" s="29"/>
      <c r="C2" s="81" t="s">
        <v>79</v>
      </c>
      <c r="D2" s="82"/>
      <c r="E2" s="83">
        <f>COUNTIF('Site Description'!B34:K34,"&gt;0")</f>
        <v>6</v>
      </c>
      <c r="F2" s="29"/>
      <c r="G2" s="29"/>
      <c r="H2" s="29"/>
      <c r="I2" s="29"/>
      <c r="J2" s="29"/>
      <c r="K2" s="29"/>
      <c r="L2" s="29"/>
      <c r="M2" s="29"/>
      <c r="N2" s="31"/>
    </row>
    <row r="3" spans="1:18" ht="16" thickBot="1" x14ac:dyDescent="0.25">
      <c r="A3" s="45"/>
      <c r="B3" s="29"/>
      <c r="C3" s="29"/>
      <c r="D3" s="29"/>
      <c r="E3" s="29"/>
      <c r="F3" s="29"/>
      <c r="G3" s="29"/>
      <c r="H3" s="29"/>
      <c r="I3" s="29"/>
      <c r="J3" s="29"/>
      <c r="K3" s="29"/>
      <c r="L3" s="29"/>
      <c r="M3" s="29"/>
      <c r="N3" s="31"/>
    </row>
    <row r="4" spans="1:18" ht="17" x14ac:dyDescent="0.2">
      <c r="A4" s="45"/>
      <c r="B4" s="29"/>
      <c r="C4" s="29"/>
      <c r="D4" s="524" t="s">
        <v>81</v>
      </c>
      <c r="E4" s="525"/>
      <c r="F4" s="526"/>
      <c r="G4" s="524" t="s">
        <v>82</v>
      </c>
      <c r="H4" s="525"/>
      <c r="I4" s="526"/>
      <c r="J4" s="527" t="s">
        <v>83</v>
      </c>
      <c r="K4" s="528"/>
      <c r="L4" s="529"/>
      <c r="M4" s="29"/>
      <c r="N4" s="31"/>
    </row>
    <row r="5" spans="1:18" ht="16" thickBot="1" x14ac:dyDescent="0.25">
      <c r="A5" s="45"/>
      <c r="B5" s="29"/>
      <c r="C5" s="40"/>
      <c r="D5" s="46" t="s">
        <v>75</v>
      </c>
      <c r="E5" s="47" t="s">
        <v>73</v>
      </c>
      <c r="F5" s="48" t="s">
        <v>74</v>
      </c>
      <c r="G5" s="46" t="s">
        <v>75</v>
      </c>
      <c r="H5" s="47" t="s">
        <v>73</v>
      </c>
      <c r="I5" s="48" t="s">
        <v>74</v>
      </c>
      <c r="J5" s="32" t="s">
        <v>75</v>
      </c>
      <c r="K5" s="49" t="s">
        <v>73</v>
      </c>
      <c r="L5" s="50" t="s">
        <v>74</v>
      </c>
      <c r="M5" s="29"/>
      <c r="N5" s="31"/>
    </row>
    <row r="6" spans="1:18" x14ac:dyDescent="0.2">
      <c r="A6" s="45"/>
      <c r="B6" s="29"/>
      <c r="C6" s="51" t="s">
        <v>67</v>
      </c>
      <c r="D6" s="85">
        <f>AVERAGE(C39:L39)</f>
        <v>0.26488808966720906</v>
      </c>
      <c r="E6" s="86">
        <f>AVERAGE(C40:L40)</f>
        <v>0.26488808966720906</v>
      </c>
      <c r="F6" s="84">
        <f>AVERAGE(C41:L41)</f>
        <v>0</v>
      </c>
      <c r="G6" s="85">
        <f>AVERAGE(C72:L72)</f>
        <v>1416.6666666666667</v>
      </c>
      <c r="H6" s="86">
        <f>AVERAGE(C73:L73)</f>
        <v>1416.6666666666667</v>
      </c>
      <c r="I6" s="84">
        <f>AVERAGE(C74:L74)</f>
        <v>0</v>
      </c>
      <c r="J6" s="87">
        <f>AVERAGE(C105:L105)</f>
        <v>78.875292454063285</v>
      </c>
      <c r="K6" s="67">
        <f>AVERAGE(C106:L106)</f>
        <v>78.875292454063285</v>
      </c>
      <c r="L6" s="64">
        <f>AVERAGE(C107:L107)</f>
        <v>0</v>
      </c>
      <c r="M6" s="29"/>
      <c r="N6" s="31"/>
    </row>
    <row r="7" spans="1:18" s="26" customFormat="1" x14ac:dyDescent="0.2">
      <c r="A7" s="45"/>
      <c r="B7" s="29"/>
      <c r="C7" s="52" t="s">
        <v>68</v>
      </c>
      <c r="D7" s="75">
        <f>STDEV(C39:L39)</f>
        <v>0.13880226540592197</v>
      </c>
      <c r="E7" s="63">
        <f>STDEV(C40:L40)</f>
        <v>0.13880226540592197</v>
      </c>
      <c r="F7" s="76">
        <f>STDEV(C41:L41)</f>
        <v>0</v>
      </c>
      <c r="G7" s="75">
        <f>STDEV(C72:L72)</f>
        <v>769.19871728095518</v>
      </c>
      <c r="H7" s="63">
        <f>STDEV(C73:L73)</f>
        <v>769.19871728095518</v>
      </c>
      <c r="I7" s="76">
        <f>STDEV(C74:L74)</f>
        <v>0</v>
      </c>
      <c r="J7" s="75">
        <f>STDEV(C105:L105)</f>
        <v>42.211252082858152</v>
      </c>
      <c r="K7" s="63">
        <f>STDEV(C106:L106)</f>
        <v>42.211252082858152</v>
      </c>
      <c r="L7" s="76">
        <f>STDEV(C107:L107)</f>
        <v>0</v>
      </c>
      <c r="M7" s="29"/>
      <c r="N7" s="31"/>
      <c r="O7"/>
      <c r="P7"/>
      <c r="Q7"/>
      <c r="R7"/>
    </row>
    <row r="8" spans="1:18" s="26" customFormat="1" x14ac:dyDescent="0.2">
      <c r="A8" s="45"/>
      <c r="B8" s="29"/>
      <c r="C8" s="52" t="s">
        <v>69</v>
      </c>
      <c r="D8" s="75">
        <f>D7/SQRT(E2)</f>
        <v>5.6665787564479042E-2</v>
      </c>
      <c r="E8" s="63">
        <f>E7/SQRT(E2)</f>
        <v>5.6665787564479042E-2</v>
      </c>
      <c r="F8" s="76">
        <f>F7/SQRT(E2)</f>
        <v>0</v>
      </c>
      <c r="G8" s="75">
        <f>G7/SQRT($E$2)</f>
        <v>314.02406135694628</v>
      </c>
      <c r="H8" s="63">
        <f t="shared" ref="H8:L8" si="0">H7/SQRT($E$2)</f>
        <v>314.02406135694628</v>
      </c>
      <c r="I8" s="76">
        <f t="shared" si="0"/>
        <v>0</v>
      </c>
      <c r="J8" s="75">
        <f t="shared" si="0"/>
        <v>17.232671501166021</v>
      </c>
      <c r="K8" s="63">
        <f t="shared" si="0"/>
        <v>17.232671501166021</v>
      </c>
      <c r="L8" s="76">
        <f t="shared" si="0"/>
        <v>0</v>
      </c>
      <c r="M8" s="29"/>
      <c r="N8" s="31"/>
      <c r="O8"/>
      <c r="P8"/>
      <c r="Q8"/>
      <c r="R8"/>
    </row>
    <row r="9" spans="1:18" s="26" customFormat="1" ht="16" thickBot="1" x14ac:dyDescent="0.25">
      <c r="A9" s="45"/>
      <c r="B9" s="29"/>
      <c r="C9" s="53" t="s">
        <v>70</v>
      </c>
      <c r="D9" s="77">
        <f>D8*1.96</f>
        <v>0.11106494362637892</v>
      </c>
      <c r="E9" s="78">
        <f>E8*1.96</f>
        <v>0.11106494362637892</v>
      </c>
      <c r="F9" s="79">
        <f>F8*1.96</f>
        <v>0</v>
      </c>
      <c r="G9" s="77">
        <f>G8*1.96</f>
        <v>615.48716025961471</v>
      </c>
      <c r="H9" s="78">
        <f t="shared" ref="H9:L9" si="1">H8*1.96</f>
        <v>615.48716025961471</v>
      </c>
      <c r="I9" s="79">
        <f t="shared" si="1"/>
        <v>0</v>
      </c>
      <c r="J9" s="77">
        <f t="shared" si="1"/>
        <v>33.776036142285399</v>
      </c>
      <c r="K9" s="78">
        <f t="shared" si="1"/>
        <v>33.776036142285399</v>
      </c>
      <c r="L9" s="79">
        <f t="shared" si="1"/>
        <v>0</v>
      </c>
      <c r="M9" s="29"/>
      <c r="N9" s="31"/>
      <c r="O9"/>
    </row>
    <row r="10" spans="1:18" s="26" customFormat="1" ht="16" thickBot="1" x14ac:dyDescent="0.25">
      <c r="A10" s="45"/>
      <c r="B10" s="29"/>
      <c r="C10" s="29"/>
      <c r="D10" s="29"/>
      <c r="E10" s="29"/>
      <c r="F10" s="29"/>
      <c r="G10" s="29"/>
      <c r="H10" s="29"/>
      <c r="I10" s="29"/>
      <c r="J10" s="29"/>
      <c r="K10" s="29"/>
      <c r="L10" s="29"/>
      <c r="M10" s="29"/>
      <c r="N10" s="31"/>
      <c r="O10"/>
    </row>
    <row r="11" spans="1:18" s="26" customFormat="1" ht="22" x14ac:dyDescent="0.25">
      <c r="A11" s="45"/>
      <c r="B11" s="521" t="s">
        <v>80</v>
      </c>
      <c r="C11" s="522"/>
      <c r="D11" s="522"/>
      <c r="E11" s="522"/>
      <c r="F11" s="522"/>
      <c r="G11" s="522"/>
      <c r="H11" s="522"/>
      <c r="I11" s="522"/>
      <c r="J11" s="522"/>
      <c r="K11" s="522"/>
      <c r="L11" s="522"/>
      <c r="M11" s="523"/>
      <c r="N11" s="31"/>
    </row>
    <row r="12" spans="1:18" s="26" customFormat="1" ht="33" x14ac:dyDescent="0.25">
      <c r="A12" s="45"/>
      <c r="B12" s="39" t="s">
        <v>78</v>
      </c>
      <c r="C12" s="24">
        <v>1</v>
      </c>
      <c r="D12" s="24">
        <v>2</v>
      </c>
      <c r="E12" s="24">
        <v>3</v>
      </c>
      <c r="F12" s="24">
        <v>4</v>
      </c>
      <c r="G12" s="54">
        <v>5</v>
      </c>
      <c r="H12" s="24">
        <v>6</v>
      </c>
      <c r="I12" s="24">
        <v>7</v>
      </c>
      <c r="J12" s="24">
        <v>8</v>
      </c>
      <c r="K12" s="24">
        <v>9</v>
      </c>
      <c r="L12" s="24">
        <v>10</v>
      </c>
      <c r="M12" s="55" t="s">
        <v>72</v>
      </c>
      <c r="N12" s="31"/>
    </row>
    <row r="13" spans="1:18" s="26" customFormat="1" x14ac:dyDescent="0.2">
      <c r="A13" s="45"/>
      <c r="B13" s="27" t="s">
        <v>42</v>
      </c>
      <c r="C13" s="71">
        <f>IFERROR('Bioerosion Rates'!L4,"")</f>
        <v>0</v>
      </c>
      <c r="D13" s="63">
        <f>IFERROR('Bioerosion Rates'!L35,"")</f>
        <v>0</v>
      </c>
      <c r="E13" s="63">
        <f>IFERROR('Bioerosion Rates'!L66,"")</f>
        <v>0</v>
      </c>
      <c r="F13" s="63">
        <f>IFERROR('Bioerosion Rates'!L97,"")</f>
        <v>0</v>
      </c>
      <c r="G13" s="63">
        <f>IFERROR('Bioerosion Rates'!L128,"")</f>
        <v>0</v>
      </c>
      <c r="H13" s="63">
        <f>IFERROR('Bioerosion Rates'!L159,"")</f>
        <v>0</v>
      </c>
      <c r="I13" s="63" t="str">
        <f>IFERROR('Bioerosion Rates'!L190,"")</f>
        <v/>
      </c>
      <c r="J13" s="63" t="str">
        <f>IFERROR('Bioerosion Rates'!L221,"")</f>
        <v/>
      </c>
      <c r="K13" s="63" t="str">
        <f>IFERROR('Bioerosion Rates'!L252,"")</f>
        <v/>
      </c>
      <c r="L13" s="63" t="str">
        <f>IFERROR('Bioerosion Rates'!L283,"")</f>
        <v/>
      </c>
      <c r="M13" s="64">
        <f>AVERAGE(C13:L13)</f>
        <v>0</v>
      </c>
      <c r="N13" s="31"/>
    </row>
    <row r="14" spans="1:18" s="26" customFormat="1" x14ac:dyDescent="0.2">
      <c r="A14" s="45"/>
      <c r="B14" s="27" t="s">
        <v>105</v>
      </c>
      <c r="C14" s="71">
        <f>IFERROR('Bioerosion Rates'!L5,"")</f>
        <v>0</v>
      </c>
      <c r="D14" s="63">
        <f>IFERROR('Bioerosion Rates'!L36,"")</f>
        <v>0</v>
      </c>
      <c r="E14" s="63">
        <f>IFERROR('Bioerosion Rates'!L67,"")</f>
        <v>0</v>
      </c>
      <c r="F14" s="63">
        <f>IFERROR('Bioerosion Rates'!L98,"")</f>
        <v>0</v>
      </c>
      <c r="G14" s="63">
        <f>IFERROR('Bioerosion Rates'!L129,"")</f>
        <v>0</v>
      </c>
      <c r="H14" s="63">
        <f>IFERROR('Bioerosion Rates'!L160,"")</f>
        <v>0</v>
      </c>
      <c r="I14" s="63" t="str">
        <f>IFERROR('Bioerosion Rates'!L191,"")</f>
        <v/>
      </c>
      <c r="J14" s="63" t="str">
        <f>IFERROR('Bioerosion Rates'!L222,"")</f>
        <v/>
      </c>
      <c r="K14" s="63" t="str">
        <f>IFERROR('Bioerosion Rates'!L253,"")</f>
        <v/>
      </c>
      <c r="L14" s="63" t="str">
        <f>IFERROR('Bioerosion Rates'!L284,"")</f>
        <v/>
      </c>
      <c r="M14" s="64">
        <f>AVERAGE(C14:L14)</f>
        <v>0</v>
      </c>
      <c r="N14" s="31"/>
    </row>
    <row r="15" spans="1:18" s="26" customFormat="1" x14ac:dyDescent="0.2">
      <c r="A15" s="45"/>
      <c r="B15" s="27" t="s">
        <v>43</v>
      </c>
      <c r="C15" s="71">
        <f>IFERROR('Bioerosion Rates'!L6,"")</f>
        <v>0</v>
      </c>
      <c r="D15" s="63">
        <f>IFERROR('Bioerosion Rates'!L37,"")</f>
        <v>0</v>
      </c>
      <c r="E15" s="63">
        <f>IFERROR('Bioerosion Rates'!L68,"")</f>
        <v>0</v>
      </c>
      <c r="F15" s="63">
        <f>IFERROR('Bioerosion Rates'!L99,"")</f>
        <v>0</v>
      </c>
      <c r="G15" s="63">
        <f>IFERROR('Bioerosion Rates'!L130,"")</f>
        <v>0</v>
      </c>
      <c r="H15" s="63">
        <f>IFERROR('Bioerosion Rates'!L161,"")</f>
        <v>0</v>
      </c>
      <c r="I15" s="63" t="str">
        <f>IFERROR('Bioerosion Rates'!L192,"")</f>
        <v/>
      </c>
      <c r="J15" s="63" t="str">
        <f>IFERROR('Bioerosion Rates'!L223,"")</f>
        <v/>
      </c>
      <c r="K15" s="63" t="str">
        <f>IFERROR('Bioerosion Rates'!L254,"")</f>
        <v/>
      </c>
      <c r="L15" s="63" t="str">
        <f>IFERROR('Bioerosion Rates'!L285,"")</f>
        <v/>
      </c>
      <c r="M15" s="64">
        <f>AVERAGE(C15:L15)</f>
        <v>0</v>
      </c>
      <c r="N15" s="31"/>
    </row>
    <row r="16" spans="1:18" s="26" customFormat="1" x14ac:dyDescent="0.2">
      <c r="A16" s="45"/>
      <c r="B16" s="30" t="s">
        <v>104</v>
      </c>
      <c r="C16" s="71">
        <f>IFERROR('Bioerosion Rates'!L7,"")</f>
        <v>0</v>
      </c>
      <c r="D16" s="63">
        <f>IFERROR('Bioerosion Rates'!L38,"")</f>
        <v>0</v>
      </c>
      <c r="E16" s="63">
        <f>IFERROR('Bioerosion Rates'!L69,"")</f>
        <v>0</v>
      </c>
      <c r="F16" s="63">
        <f>IFERROR('Bioerosion Rates'!L100,"")</f>
        <v>0</v>
      </c>
      <c r="G16" s="63">
        <f>IFERROR('Bioerosion Rates'!L131,"")</f>
        <v>0</v>
      </c>
      <c r="H16" s="63">
        <f>IFERROR('Bioerosion Rates'!L162,"")</f>
        <v>0</v>
      </c>
      <c r="I16" s="63" t="str">
        <f>IFERROR('Bioerosion Rates'!L193,"")</f>
        <v/>
      </c>
      <c r="J16" s="63" t="str">
        <f>IFERROR('Bioerosion Rates'!L224,"")</f>
        <v/>
      </c>
      <c r="K16" s="63" t="str">
        <f>IFERROR('Bioerosion Rates'!L255,"")</f>
        <v/>
      </c>
      <c r="L16" s="63" t="str">
        <f>IFERROR('Bioerosion Rates'!L286,"")</f>
        <v/>
      </c>
      <c r="M16" s="64">
        <f>AVERAGE(C16:L16)</f>
        <v>0</v>
      </c>
      <c r="N16" s="31"/>
    </row>
    <row r="17" spans="1:14" s="26" customFormat="1" x14ac:dyDescent="0.2">
      <c r="A17" s="45"/>
      <c r="B17" s="28"/>
      <c r="C17" s="71"/>
      <c r="D17" s="63"/>
      <c r="E17" s="63"/>
      <c r="F17" s="63"/>
      <c r="G17" s="63"/>
      <c r="H17" s="63"/>
      <c r="I17" s="63"/>
      <c r="J17" s="63"/>
      <c r="K17" s="63"/>
      <c r="L17" s="63"/>
      <c r="M17" s="64"/>
      <c r="N17" s="31"/>
    </row>
    <row r="18" spans="1:14" s="26" customFormat="1" x14ac:dyDescent="0.2">
      <c r="A18" s="45"/>
      <c r="B18" s="28" t="s">
        <v>100</v>
      </c>
      <c r="C18" s="71">
        <f>IFERROR('Bioerosion Rates'!L9,"")</f>
        <v>0</v>
      </c>
      <c r="D18" s="63">
        <f>IFERROR('Bioerosion Rates'!L40,"")</f>
        <v>0</v>
      </c>
      <c r="E18" s="63">
        <f>IFERROR('Bioerosion Rates'!L71,"")</f>
        <v>0</v>
      </c>
      <c r="F18" s="63">
        <f>IFERROR('Bioerosion Rates'!L102,"")</f>
        <v>0</v>
      </c>
      <c r="G18" s="63">
        <f>IFERROR('Bioerosion Rates'!L133,"")</f>
        <v>0</v>
      </c>
      <c r="H18" s="63">
        <f>IFERROR('Bioerosion Rates'!L164,"")</f>
        <v>0</v>
      </c>
      <c r="I18" s="63" t="str">
        <f>IFERROR('Bioerosion Rates'!L195,"")</f>
        <v/>
      </c>
      <c r="J18" s="63" t="str">
        <f>IFERROR('Bioerosion Rates'!L226,"")</f>
        <v/>
      </c>
      <c r="K18" s="63" t="str">
        <f>IFERROR('Bioerosion Rates'!L257,"")</f>
        <v/>
      </c>
      <c r="L18" s="63" t="str">
        <f>IFERROR('Bioerosion Rates'!L288,"")</f>
        <v/>
      </c>
      <c r="M18" s="64">
        <f>AVERAGE(C18:L18)</f>
        <v>0</v>
      </c>
      <c r="N18" s="31"/>
    </row>
    <row r="19" spans="1:14" x14ac:dyDescent="0.2">
      <c r="A19" s="45"/>
      <c r="B19" s="146" t="s">
        <v>44</v>
      </c>
      <c r="C19" s="71">
        <f>IFERROR('Bioerosion Rates'!L10,"")</f>
        <v>0</v>
      </c>
      <c r="D19" s="63">
        <f>IFERROR('Bioerosion Rates'!L41,"")</f>
        <v>0</v>
      </c>
      <c r="E19" s="63">
        <f>IFERROR('Bioerosion Rates'!L72,"")</f>
        <v>0</v>
      </c>
      <c r="F19" s="63">
        <f>IFERROR('Bioerosion Rates'!L103,"")</f>
        <v>0</v>
      </c>
      <c r="G19" s="63">
        <f>IFERROR('Bioerosion Rates'!L134,"")</f>
        <v>0</v>
      </c>
      <c r="H19" s="63">
        <f>IFERROR('Bioerosion Rates'!L165,"")</f>
        <v>0</v>
      </c>
      <c r="I19" s="63" t="str">
        <f>IFERROR('Bioerosion Rates'!L196,"")</f>
        <v/>
      </c>
      <c r="J19" s="63" t="str">
        <f>IFERROR('Bioerosion Rates'!L227,"")</f>
        <v/>
      </c>
      <c r="K19" s="63" t="str">
        <f>IFERROR('Bioerosion Rates'!L258,"")</f>
        <v/>
      </c>
      <c r="L19" s="63" t="str">
        <f>IFERROR('Bioerosion Rates'!L289,"")</f>
        <v/>
      </c>
      <c r="M19" s="64">
        <f>AVERAGE(C19:L19)</f>
        <v>0</v>
      </c>
      <c r="N19" s="31"/>
    </row>
    <row r="20" spans="1:14" x14ac:dyDescent="0.2">
      <c r="A20" s="45"/>
      <c r="B20" s="23" t="s">
        <v>28</v>
      </c>
      <c r="C20" s="71">
        <f>IFERROR('Bioerosion Rates'!L11,"")</f>
        <v>0</v>
      </c>
      <c r="D20" s="63">
        <f>IFERROR('Bioerosion Rates'!L42,"")</f>
        <v>0</v>
      </c>
      <c r="E20" s="63">
        <f>IFERROR('Bioerosion Rates'!L73,"")</f>
        <v>0</v>
      </c>
      <c r="F20" s="63">
        <f>IFERROR('Bioerosion Rates'!L104,"")</f>
        <v>2.3120432564515309E-2</v>
      </c>
      <c r="G20" s="63">
        <f>IFERROR('Bioerosion Rates'!L135,"")</f>
        <v>0</v>
      </c>
      <c r="H20" s="63">
        <f>IFERROR('Bioerosion Rates'!L166,"")</f>
        <v>0</v>
      </c>
      <c r="I20" s="63" t="str">
        <f>IFERROR('Bioerosion Rates'!L197,"")</f>
        <v/>
      </c>
      <c r="J20" s="63" t="str">
        <f>IFERROR('Bioerosion Rates'!L228,"")</f>
        <v/>
      </c>
      <c r="K20" s="63" t="str">
        <f>IFERROR('Bioerosion Rates'!L259,"")</f>
        <v/>
      </c>
      <c r="L20" s="63" t="str">
        <f>IFERROR('Bioerosion Rates'!L290,"")</f>
        <v/>
      </c>
      <c r="M20" s="64">
        <f>AVERAGE(C20:L20)</f>
        <v>3.8534054274192184E-3</v>
      </c>
      <c r="N20" s="31"/>
    </row>
    <row r="21" spans="1:14" x14ac:dyDescent="0.2">
      <c r="A21" s="45"/>
      <c r="B21" s="23" t="s">
        <v>29</v>
      </c>
      <c r="C21" s="71">
        <f>IFERROR('Bioerosion Rates'!L12,"")</f>
        <v>0</v>
      </c>
      <c r="D21" s="63">
        <f>IFERROR('Bioerosion Rates'!L43,"")</f>
        <v>0</v>
      </c>
      <c r="E21" s="63">
        <f>IFERROR('Bioerosion Rates'!L74,"")</f>
        <v>0</v>
      </c>
      <c r="F21" s="63">
        <f>IFERROR('Bioerosion Rates'!L105,"")</f>
        <v>0</v>
      </c>
      <c r="G21" s="63">
        <f>IFERROR('Bioerosion Rates'!L136,"")</f>
        <v>0</v>
      </c>
      <c r="H21" s="63">
        <f>IFERROR('Bioerosion Rates'!L167,"")</f>
        <v>0</v>
      </c>
      <c r="I21" s="63" t="str">
        <f>IFERROR('Bioerosion Rates'!L198,"")</f>
        <v/>
      </c>
      <c r="J21" s="63" t="str">
        <f>IFERROR('Bioerosion Rates'!L229,"")</f>
        <v/>
      </c>
      <c r="K21" s="63" t="str">
        <f>IFERROR('Bioerosion Rates'!L260,"")</f>
        <v/>
      </c>
      <c r="L21" s="63" t="str">
        <f>IFERROR('Bioerosion Rates'!L291,"")</f>
        <v/>
      </c>
      <c r="M21" s="64">
        <f>AVERAGE(C21:L21)</f>
        <v>0</v>
      </c>
      <c r="N21" s="31"/>
    </row>
    <row r="22" spans="1:14" x14ac:dyDescent="0.2">
      <c r="A22" s="45"/>
      <c r="B22" s="23" t="s">
        <v>26</v>
      </c>
      <c r="C22" s="71">
        <f>IFERROR('Bioerosion Rates'!L13,"")</f>
        <v>0</v>
      </c>
      <c r="D22" s="63">
        <f>IFERROR('Bioerosion Rates'!L44,"")</f>
        <v>0</v>
      </c>
      <c r="E22" s="63">
        <f>IFERROR('Bioerosion Rates'!L75,"")</f>
        <v>0</v>
      </c>
      <c r="F22" s="63">
        <f>IFERROR('Bioerosion Rates'!L106,"")</f>
        <v>0</v>
      </c>
      <c r="G22" s="63">
        <f>IFERROR('Bioerosion Rates'!L137,"")</f>
        <v>0</v>
      </c>
      <c r="H22" s="63">
        <f>IFERROR('Bioerosion Rates'!L168,"")</f>
        <v>0</v>
      </c>
      <c r="I22" s="63" t="str">
        <f>IFERROR('Bioerosion Rates'!L199,"")</f>
        <v/>
      </c>
      <c r="J22" s="63" t="str">
        <f>IFERROR('Bioerosion Rates'!L230,"")</f>
        <v/>
      </c>
      <c r="K22" s="63" t="str">
        <f>IFERROR('Bioerosion Rates'!L261,"")</f>
        <v/>
      </c>
      <c r="L22" s="63" t="str">
        <f>IFERROR('Bioerosion Rates'!L292,"")</f>
        <v/>
      </c>
      <c r="M22" s="64">
        <f>AVERAGE(C22:L22)</f>
        <v>0</v>
      </c>
      <c r="N22" s="31"/>
    </row>
    <row r="23" spans="1:14" x14ac:dyDescent="0.2">
      <c r="A23" s="45"/>
      <c r="B23" s="21"/>
      <c r="C23" s="71"/>
      <c r="D23" s="63"/>
      <c r="E23" s="63"/>
      <c r="F23" s="63"/>
      <c r="G23" s="63"/>
      <c r="H23" s="63"/>
      <c r="I23" s="63"/>
      <c r="J23" s="63"/>
      <c r="K23" s="63"/>
      <c r="L23" s="63"/>
      <c r="M23" s="64"/>
      <c r="N23" s="31"/>
    </row>
    <row r="24" spans="1:14" x14ac:dyDescent="0.2">
      <c r="A24" s="45"/>
      <c r="B24" s="23" t="s">
        <v>45</v>
      </c>
      <c r="C24" s="71">
        <f>IFERROR('Bioerosion Rates'!L15,"")</f>
        <v>0</v>
      </c>
      <c r="D24" s="63">
        <f>IFERROR('Bioerosion Rates'!L46,"")</f>
        <v>0</v>
      </c>
      <c r="E24" s="63">
        <f>IFERROR('Bioerosion Rates'!L77,"")</f>
        <v>0</v>
      </c>
      <c r="F24" s="63">
        <f>IFERROR('Bioerosion Rates'!L108,"")</f>
        <v>0</v>
      </c>
      <c r="G24" s="63">
        <f>IFERROR('Bioerosion Rates'!L139,"")</f>
        <v>0</v>
      </c>
      <c r="H24" s="63">
        <f>IFERROR('Bioerosion Rates'!L170,"")</f>
        <v>0</v>
      </c>
      <c r="I24" s="63" t="str">
        <f>IFERROR('Bioerosion Rates'!L201,"")</f>
        <v/>
      </c>
      <c r="J24" s="63" t="str">
        <f>IFERROR('Bioerosion Rates'!L232,"")</f>
        <v/>
      </c>
      <c r="K24" s="63" t="str">
        <f>IFERROR('Bioerosion Rates'!L263,"")</f>
        <v/>
      </c>
      <c r="L24" s="63" t="str">
        <f>IFERROR('Bioerosion Rates'!L294,"")</f>
        <v/>
      </c>
      <c r="M24" s="64">
        <f t="shared" ref="M24:M38" si="2">AVERAGE(C24:L24)</f>
        <v>0</v>
      </c>
      <c r="N24" s="31"/>
    </row>
    <row r="25" spans="1:14" x14ac:dyDescent="0.2">
      <c r="A25" s="45"/>
      <c r="B25" s="23" t="s">
        <v>46</v>
      </c>
      <c r="C25" s="71">
        <f>IFERROR('Bioerosion Rates'!L16,"")</f>
        <v>0</v>
      </c>
      <c r="D25" s="63">
        <f>IFERROR('Bioerosion Rates'!L47,"")</f>
        <v>0</v>
      </c>
      <c r="E25" s="63">
        <f>IFERROR('Bioerosion Rates'!L78,"")</f>
        <v>0</v>
      </c>
      <c r="F25" s="63">
        <f>IFERROR('Bioerosion Rates'!L109,"")</f>
        <v>0</v>
      </c>
      <c r="G25" s="63">
        <f>IFERROR('Bioerosion Rates'!L140,"")</f>
        <v>0</v>
      </c>
      <c r="H25" s="63">
        <f>IFERROR('Bioerosion Rates'!L171,"")</f>
        <v>0</v>
      </c>
      <c r="I25" s="63" t="str">
        <f>IFERROR('Bioerosion Rates'!L202,"")</f>
        <v/>
      </c>
      <c r="J25" s="63" t="str">
        <f>IFERROR('Bioerosion Rates'!L233,"")</f>
        <v/>
      </c>
      <c r="K25" s="63" t="str">
        <f>IFERROR('Bioerosion Rates'!L264,"")</f>
        <v/>
      </c>
      <c r="L25" s="63" t="str">
        <f>IFERROR('Bioerosion Rates'!L295,"")</f>
        <v/>
      </c>
      <c r="M25" s="64">
        <f t="shared" si="2"/>
        <v>0</v>
      </c>
      <c r="N25" s="31"/>
    </row>
    <row r="26" spans="1:14" x14ac:dyDescent="0.2">
      <c r="A26" s="45"/>
      <c r="B26" s="23" t="s">
        <v>47</v>
      </c>
      <c r="C26" s="71">
        <f>IFERROR('Bioerosion Rates'!L17,"")</f>
        <v>0</v>
      </c>
      <c r="D26" s="63">
        <f>IFERROR('Bioerosion Rates'!L48,"")</f>
        <v>0</v>
      </c>
      <c r="E26" s="63">
        <f>IFERROR('Bioerosion Rates'!L79,"")</f>
        <v>0</v>
      </c>
      <c r="F26" s="63">
        <f>IFERROR('Bioerosion Rates'!L110,"")</f>
        <v>0</v>
      </c>
      <c r="G26" s="63">
        <f>IFERROR('Bioerosion Rates'!L141,"")</f>
        <v>0</v>
      </c>
      <c r="H26" s="63">
        <f>IFERROR('Bioerosion Rates'!L172,"")</f>
        <v>0</v>
      </c>
      <c r="I26" s="63" t="str">
        <f>IFERROR('Bioerosion Rates'!L203,"")</f>
        <v/>
      </c>
      <c r="J26" s="63" t="str">
        <f>IFERROR('Bioerosion Rates'!L234,"")</f>
        <v/>
      </c>
      <c r="K26" s="63" t="str">
        <f>IFERROR('Bioerosion Rates'!L265,"")</f>
        <v/>
      </c>
      <c r="L26" s="63" t="str">
        <f>IFERROR('Bioerosion Rates'!L296,"")</f>
        <v/>
      </c>
      <c r="M26" s="64">
        <f t="shared" si="2"/>
        <v>0</v>
      </c>
      <c r="N26" s="31"/>
    </row>
    <row r="27" spans="1:14" x14ac:dyDescent="0.2">
      <c r="A27" s="45"/>
      <c r="B27" s="23" t="s">
        <v>48</v>
      </c>
      <c r="C27" s="71">
        <f>IFERROR('Bioerosion Rates'!L18,"")</f>
        <v>0</v>
      </c>
      <c r="D27" s="63">
        <f>IFERROR('Bioerosion Rates'!L49,"")</f>
        <v>0</v>
      </c>
      <c r="E27" s="63">
        <f>IFERROR('Bioerosion Rates'!L80,"")</f>
        <v>0</v>
      </c>
      <c r="F27" s="63">
        <f>IFERROR('Bioerosion Rates'!L111,"")</f>
        <v>0</v>
      </c>
      <c r="G27" s="63">
        <f>IFERROR('Bioerosion Rates'!L142,"")</f>
        <v>0</v>
      </c>
      <c r="H27" s="63">
        <f>IFERROR('Bioerosion Rates'!L173,"")</f>
        <v>0</v>
      </c>
      <c r="I27" s="63" t="str">
        <f>IFERROR('Bioerosion Rates'!L204,"")</f>
        <v/>
      </c>
      <c r="J27" s="63" t="str">
        <f>IFERROR('Bioerosion Rates'!L235,"")</f>
        <v/>
      </c>
      <c r="K27" s="63" t="str">
        <f>IFERROR('Bioerosion Rates'!L266,"")</f>
        <v/>
      </c>
      <c r="L27" s="63" t="str">
        <f>IFERROR('Bioerosion Rates'!L297,"")</f>
        <v/>
      </c>
      <c r="M27" s="64">
        <f t="shared" si="2"/>
        <v>0</v>
      </c>
      <c r="N27" s="31"/>
    </row>
    <row r="28" spans="1:14" x14ac:dyDescent="0.2">
      <c r="A28" s="45"/>
      <c r="B28" s="23" t="s">
        <v>32</v>
      </c>
      <c r="C28" s="71">
        <f>IFERROR('Bioerosion Rates'!L19,"")</f>
        <v>0</v>
      </c>
      <c r="D28" s="63">
        <f>IFERROR('Bioerosion Rates'!L50,"")</f>
        <v>0</v>
      </c>
      <c r="E28" s="63">
        <f>IFERROR('Bioerosion Rates'!L81,"")</f>
        <v>0</v>
      </c>
      <c r="F28" s="63">
        <f>IFERROR('Bioerosion Rates'!L112,"")</f>
        <v>0</v>
      </c>
      <c r="G28" s="63">
        <f>IFERROR('Bioerosion Rates'!L143,"")</f>
        <v>0</v>
      </c>
      <c r="H28" s="63">
        <f>IFERROR('Bioerosion Rates'!L174,"")</f>
        <v>0</v>
      </c>
      <c r="I28" s="63" t="str">
        <f>IFERROR('Bioerosion Rates'!L205,"")</f>
        <v/>
      </c>
      <c r="J28" s="63" t="str">
        <f>IFERROR('Bioerosion Rates'!L236,"")</f>
        <v/>
      </c>
      <c r="K28" s="63" t="str">
        <f>IFERROR('Bioerosion Rates'!L267,"")</f>
        <v/>
      </c>
      <c r="L28" s="63" t="str">
        <f>IFERROR('Bioerosion Rates'!L298,"")</f>
        <v/>
      </c>
      <c r="M28" s="64">
        <f t="shared" si="2"/>
        <v>0</v>
      </c>
      <c r="N28" s="31"/>
    </row>
    <row r="29" spans="1:14" x14ac:dyDescent="0.2">
      <c r="A29" s="45"/>
      <c r="B29" s="23" t="s">
        <v>49</v>
      </c>
      <c r="C29" s="71">
        <f>IFERROR('Bioerosion Rates'!L20,"")</f>
        <v>0.5057975272679287</v>
      </c>
      <c r="D29" s="63">
        <f>IFERROR('Bioerosion Rates'!L51,"")</f>
        <v>0.29241948183541311</v>
      </c>
      <c r="E29" s="63">
        <f>IFERROR('Bioerosion Rates'!L82,"")</f>
        <v>0.14095158944261588</v>
      </c>
      <c r="F29" s="63">
        <f>IFERROR('Bioerosion Rates'!L113,"")</f>
        <v>9.4849723683476939E-2</v>
      </c>
      <c r="G29" s="63">
        <f>IFERROR('Bioerosion Rates'!L144,"")</f>
        <v>0.24896360824147321</v>
      </c>
      <c r="H29" s="63">
        <f>IFERROR('Bioerosion Rates'!L175,"")</f>
        <v>0.28322617496783131</v>
      </c>
      <c r="I29" s="63" t="str">
        <f>IFERROR('Bioerosion Rates'!L206,"")</f>
        <v/>
      </c>
      <c r="J29" s="63" t="str">
        <f>IFERROR('Bioerosion Rates'!L237,"")</f>
        <v/>
      </c>
      <c r="K29" s="63" t="str">
        <f>IFERROR('Bioerosion Rates'!L268,"")</f>
        <v/>
      </c>
      <c r="L29" s="63" t="str">
        <f>IFERROR('Bioerosion Rates'!L299,"")</f>
        <v/>
      </c>
      <c r="M29" s="64">
        <f t="shared" si="2"/>
        <v>0.26103468423978987</v>
      </c>
      <c r="N29" s="31"/>
    </row>
    <row r="30" spans="1:14" x14ac:dyDescent="0.2">
      <c r="A30" s="45"/>
      <c r="B30" s="23" t="s">
        <v>76</v>
      </c>
      <c r="C30" s="71">
        <f>IFERROR('Bioerosion Rates'!L21,"")</f>
        <v>0</v>
      </c>
      <c r="D30" s="63">
        <f>IFERROR('Bioerosion Rates'!L52,"")</f>
        <v>0</v>
      </c>
      <c r="E30" s="63">
        <f>IFERROR('Bioerosion Rates'!L83,"")</f>
        <v>0</v>
      </c>
      <c r="F30" s="63">
        <f>IFERROR('Bioerosion Rates'!L114,"")</f>
        <v>0</v>
      </c>
      <c r="G30" s="63">
        <f>IFERROR('Bioerosion Rates'!L145,"")</f>
        <v>0</v>
      </c>
      <c r="H30" s="63">
        <f>IFERROR('Bioerosion Rates'!L176,"")</f>
        <v>0</v>
      </c>
      <c r="I30" s="63" t="str">
        <f>IFERROR('Bioerosion Rates'!L207,"")</f>
        <v/>
      </c>
      <c r="J30" s="63" t="str">
        <f>IFERROR('Bioerosion Rates'!L238,"")</f>
        <v/>
      </c>
      <c r="K30" s="63" t="str">
        <f>IFERROR('Bioerosion Rates'!L269,"")</f>
        <v/>
      </c>
      <c r="L30" s="63" t="str">
        <f>IFERROR('Bioerosion Rates'!L300,"")</f>
        <v/>
      </c>
      <c r="M30" s="64">
        <f t="shared" si="2"/>
        <v>0</v>
      </c>
      <c r="N30" s="31"/>
    </row>
    <row r="31" spans="1:14" x14ac:dyDescent="0.2">
      <c r="A31" s="45"/>
      <c r="B31" s="23" t="s">
        <v>33</v>
      </c>
      <c r="C31" s="71">
        <f>IFERROR('Bioerosion Rates'!L22,"")</f>
        <v>0</v>
      </c>
      <c r="D31" s="63">
        <f>IFERROR('Bioerosion Rates'!L53,"")</f>
        <v>0</v>
      </c>
      <c r="E31" s="63">
        <f>IFERROR('Bioerosion Rates'!L84,"")</f>
        <v>0</v>
      </c>
      <c r="F31" s="63">
        <f>IFERROR('Bioerosion Rates'!L115,"")</f>
        <v>0</v>
      </c>
      <c r="G31" s="63">
        <f>IFERROR('Bioerosion Rates'!L146,"")</f>
        <v>0</v>
      </c>
      <c r="H31" s="63">
        <f>IFERROR('Bioerosion Rates'!L177,"")</f>
        <v>0</v>
      </c>
      <c r="I31" s="63" t="str">
        <f>IFERROR('Bioerosion Rates'!L208,"")</f>
        <v/>
      </c>
      <c r="J31" s="63" t="str">
        <f>IFERROR('Bioerosion Rates'!L239,"")</f>
        <v/>
      </c>
      <c r="K31" s="63" t="str">
        <f>IFERROR('Bioerosion Rates'!L270,"")</f>
        <v/>
      </c>
      <c r="L31" s="63" t="str">
        <f>IFERROR('Bioerosion Rates'!L301,"")</f>
        <v/>
      </c>
      <c r="M31" s="64">
        <f t="shared" si="2"/>
        <v>0</v>
      </c>
      <c r="N31" s="31"/>
    </row>
    <row r="32" spans="1:14" x14ac:dyDescent="0.2">
      <c r="A32" s="45"/>
      <c r="B32" s="23" t="s">
        <v>111</v>
      </c>
      <c r="C32" s="71">
        <f>IFERROR('Bioerosion Rates'!L23,"")</f>
        <v>0</v>
      </c>
      <c r="D32" s="63">
        <f>IFERROR('Bioerosion Rates'!L54,"")</f>
        <v>0</v>
      </c>
      <c r="E32" s="63">
        <f>IFERROR('Bioerosion Rates'!L85,"")</f>
        <v>0</v>
      </c>
      <c r="F32" s="63">
        <f>IFERROR('Bioerosion Rates'!L116,"")</f>
        <v>0</v>
      </c>
      <c r="G32" s="63">
        <f>IFERROR('Bioerosion Rates'!L147,"")</f>
        <v>0</v>
      </c>
      <c r="H32" s="63">
        <f>IFERROR('Bioerosion Rates'!L178,"")</f>
        <v>0</v>
      </c>
      <c r="I32" s="63" t="str">
        <f>IFERROR('Bioerosion Rates'!L209,"")</f>
        <v/>
      </c>
      <c r="J32" s="63" t="str">
        <f>IFERROR('Bioerosion Rates'!L240,"")</f>
        <v/>
      </c>
      <c r="K32" s="63" t="str">
        <f>IFERROR('Bioerosion Rates'!L271,"")</f>
        <v/>
      </c>
      <c r="L32" s="63" t="str">
        <f>IFERROR('Bioerosion Rates'!L302,"")</f>
        <v/>
      </c>
      <c r="M32" s="64">
        <f t="shared" ref="M32" si="3">AVERAGE(C32:L32)</f>
        <v>0</v>
      </c>
      <c r="N32" s="31"/>
    </row>
    <row r="33" spans="1:15" x14ac:dyDescent="0.2">
      <c r="A33" s="45"/>
      <c r="B33" s="23" t="s">
        <v>50</v>
      </c>
      <c r="C33" s="71">
        <f>IFERROR('Bioerosion Rates'!L24,"")</f>
        <v>0</v>
      </c>
      <c r="D33" s="63">
        <f>IFERROR('Bioerosion Rates'!L55,"")</f>
        <v>0</v>
      </c>
      <c r="E33" s="63">
        <f>IFERROR('Bioerosion Rates'!L86,"")</f>
        <v>0</v>
      </c>
      <c r="F33" s="63">
        <f>IFERROR('Bioerosion Rates'!L117,"")</f>
        <v>0</v>
      </c>
      <c r="G33" s="63">
        <f>IFERROR('Bioerosion Rates'!L148,"")</f>
        <v>0</v>
      </c>
      <c r="H33" s="63">
        <f>IFERROR('Bioerosion Rates'!L179,"")</f>
        <v>0</v>
      </c>
      <c r="I33" s="63" t="str">
        <f>IFERROR('Bioerosion Rates'!L210,"")</f>
        <v/>
      </c>
      <c r="J33" s="63" t="str">
        <f>IFERROR('Bioerosion Rates'!L241,"")</f>
        <v/>
      </c>
      <c r="K33" s="63" t="str">
        <f>IFERROR('Bioerosion Rates'!L272,"")</f>
        <v/>
      </c>
      <c r="L33" s="63" t="str">
        <f>IFERROR('Bioerosion Rates'!L303,"")</f>
        <v/>
      </c>
      <c r="M33" s="64">
        <f t="shared" si="2"/>
        <v>0</v>
      </c>
      <c r="N33" s="31"/>
    </row>
    <row r="34" spans="1:15" x14ac:dyDescent="0.2">
      <c r="A34" s="45"/>
      <c r="B34" s="23" t="s">
        <v>31</v>
      </c>
      <c r="C34" s="71">
        <f>IFERROR('Bioerosion Rates'!L25,"")</f>
        <v>0</v>
      </c>
      <c r="D34" s="63">
        <f>IFERROR('Bioerosion Rates'!L56,"")</f>
        <v>0</v>
      </c>
      <c r="E34" s="63">
        <f>IFERROR('Bioerosion Rates'!L87,"")</f>
        <v>0</v>
      </c>
      <c r="F34" s="63">
        <f>IFERROR('Bioerosion Rates'!L118,"")</f>
        <v>0</v>
      </c>
      <c r="G34" s="63">
        <f>IFERROR('Bioerosion Rates'!L149,"")</f>
        <v>0</v>
      </c>
      <c r="H34" s="63">
        <f>IFERROR('Bioerosion Rates'!L180,"")</f>
        <v>0</v>
      </c>
      <c r="I34" s="63" t="str">
        <f>IFERROR('Bioerosion Rates'!L211,"")</f>
        <v/>
      </c>
      <c r="J34" s="63" t="str">
        <f>IFERROR('Bioerosion Rates'!L242,"")</f>
        <v/>
      </c>
      <c r="K34" s="63" t="str">
        <f>IFERROR('Bioerosion Rates'!L273,"")</f>
        <v/>
      </c>
      <c r="L34" s="63" t="str">
        <f>IFERROR('Bioerosion Rates'!L304,"")</f>
        <v/>
      </c>
      <c r="M34" s="64">
        <f t="shared" si="2"/>
        <v>0</v>
      </c>
      <c r="N34" s="31"/>
    </row>
    <row r="35" spans="1:15" x14ac:dyDescent="0.2">
      <c r="A35" s="45"/>
      <c r="B35" s="23" t="s">
        <v>106</v>
      </c>
      <c r="C35" s="71">
        <f>IFERROR('Bioerosion Rates'!L26,"")</f>
        <v>0</v>
      </c>
      <c r="D35" s="63">
        <f>IFERROR('Bioerosion Rates'!L57,"")</f>
        <v>0</v>
      </c>
      <c r="E35" s="63">
        <f>IFERROR('Bioerosion Rates'!L88,"")</f>
        <v>0</v>
      </c>
      <c r="F35" s="63">
        <f>IFERROR('Bioerosion Rates'!L119,"")</f>
        <v>0</v>
      </c>
      <c r="G35" s="63">
        <f>IFERROR('Bioerosion Rates'!L150,"")</f>
        <v>0</v>
      </c>
      <c r="H35" s="63">
        <f>IFERROR('Bioerosion Rates'!L181,"")</f>
        <v>0</v>
      </c>
      <c r="I35" s="63" t="str">
        <f>IFERROR('Bioerosion Rates'!L212,"")</f>
        <v/>
      </c>
      <c r="J35" s="63" t="str">
        <f>IFERROR('Bioerosion Rates'!L243,"")</f>
        <v/>
      </c>
      <c r="K35" s="63" t="str">
        <f>IFERROR('Bioerosion Rates'!L274,"")</f>
        <v/>
      </c>
      <c r="L35" s="63" t="str">
        <f>IFERROR('Bioerosion Rates'!L305,"")</f>
        <v/>
      </c>
      <c r="M35" s="64">
        <f t="shared" si="2"/>
        <v>0</v>
      </c>
      <c r="N35" s="31"/>
    </row>
    <row r="36" spans="1:15" x14ac:dyDescent="0.2">
      <c r="A36" s="45"/>
      <c r="B36" s="23" t="s">
        <v>51</v>
      </c>
      <c r="C36" s="71">
        <f>IFERROR('Bioerosion Rates'!L27,"")</f>
        <v>0</v>
      </c>
      <c r="D36" s="63">
        <f>IFERROR('Bioerosion Rates'!L58,"")</f>
        <v>0</v>
      </c>
      <c r="E36" s="63">
        <f>IFERROR('Bioerosion Rates'!L89,"")</f>
        <v>0</v>
      </c>
      <c r="F36" s="63">
        <f>IFERROR('Bioerosion Rates'!L120,"")</f>
        <v>0</v>
      </c>
      <c r="G36" s="63">
        <f>IFERROR('Bioerosion Rates'!L151,"")</f>
        <v>0</v>
      </c>
      <c r="H36" s="63">
        <f>IFERROR('Bioerosion Rates'!L182,"")</f>
        <v>0</v>
      </c>
      <c r="I36" s="63" t="str">
        <f>IFERROR('Bioerosion Rates'!L213,"")</f>
        <v/>
      </c>
      <c r="J36" s="63" t="str">
        <f>IFERROR('Bioerosion Rates'!L244,"")</f>
        <v/>
      </c>
      <c r="K36" s="63" t="str">
        <f>IFERROR('Bioerosion Rates'!L275,"")</f>
        <v/>
      </c>
      <c r="L36" s="63" t="str">
        <f>IFERROR('Bioerosion Rates'!L306,"")</f>
        <v/>
      </c>
      <c r="M36" s="64">
        <f t="shared" si="2"/>
        <v>0</v>
      </c>
      <c r="N36" s="31"/>
    </row>
    <row r="37" spans="1:15" x14ac:dyDescent="0.2">
      <c r="A37" s="45"/>
      <c r="B37" s="23" t="s">
        <v>52</v>
      </c>
      <c r="C37" s="71">
        <f>IFERROR('Bioerosion Rates'!L28,"")</f>
        <v>0</v>
      </c>
      <c r="D37" s="63">
        <f>IFERROR('Bioerosion Rates'!L59,"")</f>
        <v>0</v>
      </c>
      <c r="E37" s="63">
        <f>IFERROR('Bioerosion Rates'!L90,"")</f>
        <v>0</v>
      </c>
      <c r="F37" s="63">
        <f>IFERROR('Bioerosion Rates'!L121,"")</f>
        <v>0</v>
      </c>
      <c r="G37" s="63">
        <f>IFERROR('Bioerosion Rates'!L152,"")</f>
        <v>0</v>
      </c>
      <c r="H37" s="63">
        <f>IFERROR('Bioerosion Rates'!L183,"")</f>
        <v>0</v>
      </c>
      <c r="I37" s="63" t="str">
        <f>IFERROR('Bioerosion Rates'!L214,"")</f>
        <v/>
      </c>
      <c r="J37" s="63" t="str">
        <f>IFERROR('Bioerosion Rates'!L245,"")</f>
        <v/>
      </c>
      <c r="K37" s="63" t="str">
        <f>IFERROR('Bioerosion Rates'!L276,"")</f>
        <v/>
      </c>
      <c r="L37" s="63" t="str">
        <f>IFERROR('Bioerosion Rates'!L307,"")</f>
        <v/>
      </c>
      <c r="M37" s="64">
        <f t="shared" si="2"/>
        <v>0</v>
      </c>
      <c r="N37" s="31"/>
    </row>
    <row r="38" spans="1:15" ht="16" thickBot="1" x14ac:dyDescent="0.25">
      <c r="A38" s="45"/>
      <c r="B38" s="23" t="s">
        <v>53</v>
      </c>
      <c r="C38" s="71">
        <f>IFERROR('Bioerosion Rates'!L29,"")</f>
        <v>0</v>
      </c>
      <c r="D38" s="63">
        <f>IFERROR('Bioerosion Rates'!L60,"")</f>
        <v>0</v>
      </c>
      <c r="E38" s="63">
        <f>IFERROR('Bioerosion Rates'!L91,"")</f>
        <v>0</v>
      </c>
      <c r="F38" s="63">
        <f>IFERROR('Bioerosion Rates'!L122,"")</f>
        <v>0</v>
      </c>
      <c r="G38" s="63">
        <f>IFERROR('Bioerosion Rates'!L153,"")</f>
        <v>0</v>
      </c>
      <c r="H38" s="63">
        <f>IFERROR('Bioerosion Rates'!L184,"")</f>
        <v>0</v>
      </c>
      <c r="I38" s="63" t="str">
        <f>IFERROR('Bioerosion Rates'!L215,"")</f>
        <v/>
      </c>
      <c r="J38" s="63" t="str">
        <f>IFERROR('Bioerosion Rates'!L246,"")</f>
        <v/>
      </c>
      <c r="K38" s="63" t="str">
        <f>IFERROR('Bioerosion Rates'!L277,"")</f>
        <v/>
      </c>
      <c r="L38" s="63" t="str">
        <f>IFERROR('Bioerosion Rates'!L308,"")</f>
        <v/>
      </c>
      <c r="M38" s="64">
        <f t="shared" si="2"/>
        <v>0</v>
      </c>
      <c r="N38" s="31"/>
    </row>
    <row r="39" spans="1:15" x14ac:dyDescent="0.2">
      <c r="A39" s="45"/>
      <c r="B39" s="56" t="s">
        <v>71</v>
      </c>
      <c r="C39" s="65">
        <f>IF('Site Description'!B$34="","",SUM(C13:C38))</f>
        <v>0.5057975272679287</v>
      </c>
      <c r="D39" s="65">
        <f>IF('Site Description'!C$34="","",SUM(D13:D38))</f>
        <v>0.29241948183541311</v>
      </c>
      <c r="E39" s="65">
        <f>IF('Site Description'!D$34="","",SUM(E13:E38))</f>
        <v>0.14095158944261588</v>
      </c>
      <c r="F39" s="65">
        <f>IF('Site Description'!E$34="","",SUM(F13:F38))</f>
        <v>0.11797015624799224</v>
      </c>
      <c r="G39" s="65">
        <f>IF('Site Description'!F$34="","",SUM(G13:G38))</f>
        <v>0.24896360824147321</v>
      </c>
      <c r="H39" s="65">
        <f>IF('Site Description'!G$34="","",SUM(H13:H38))</f>
        <v>0.28322617496783131</v>
      </c>
      <c r="I39" s="65" t="str">
        <f>IF('Site Description'!H$34="","",SUM(I13:I38))</f>
        <v/>
      </c>
      <c r="J39" s="65" t="str">
        <f>IF('Site Description'!I$34="","",SUM(J13:J38))</f>
        <v/>
      </c>
      <c r="K39" s="65" t="str">
        <f>IF('Site Description'!J$34="","",SUM(K13:K38))</f>
        <v/>
      </c>
      <c r="L39" s="65" t="str">
        <f>IF('Site Description'!K$34="","",SUM(L13:L38))</f>
        <v/>
      </c>
      <c r="M39" s="72"/>
      <c r="N39" s="31"/>
    </row>
    <row r="40" spans="1:15" x14ac:dyDescent="0.2">
      <c r="A40" s="45"/>
      <c r="B40" s="41" t="s">
        <v>73</v>
      </c>
      <c r="C40" s="67">
        <f>IF('Site Description'!B$34="","",SUM(C16,C18:C22,C34,C29))</f>
        <v>0.5057975272679287</v>
      </c>
      <c r="D40" s="67">
        <f>IF('Site Description'!C$34="","",SUM(D16,D18:D22,D34,D29))</f>
        <v>0.29241948183541311</v>
      </c>
      <c r="E40" s="67">
        <f>IF('Site Description'!D$34="","",SUM(E16,E18:E22,E34,E29))</f>
        <v>0.14095158944261588</v>
      </c>
      <c r="F40" s="67">
        <f>IF('Site Description'!E$34="","",SUM(F16,F18:F22,F34,F29))</f>
        <v>0.11797015624799224</v>
      </c>
      <c r="G40" s="67">
        <f>IF('Site Description'!F$34="","",SUM(G16,G18:G22,G34,G29))</f>
        <v>0.24896360824147321</v>
      </c>
      <c r="H40" s="67">
        <f>IF('Site Description'!G$34="","",SUM(H16,H18:H22,H34,H29))</f>
        <v>0.28322617496783131</v>
      </c>
      <c r="I40" s="67" t="str">
        <f>IF('Site Description'!H$34="","",SUM(I16,I18:I22,I34,I29))</f>
        <v/>
      </c>
      <c r="J40" s="67" t="str">
        <f>IF('Site Description'!I$34="","",SUM(J16,J18:J22,J34,J29))</f>
        <v/>
      </c>
      <c r="K40" s="67" t="str">
        <f>IF('Site Description'!J$34="","",SUM(K16,K18:K22,K34,K29))</f>
        <v/>
      </c>
      <c r="L40" s="67" t="str">
        <f>IF('Site Description'!K$34="","",SUM(L16,L18:L22,L34,L29))</f>
        <v/>
      </c>
      <c r="M40" s="64"/>
      <c r="N40" s="31"/>
    </row>
    <row r="41" spans="1:15" ht="16" thickBot="1" x14ac:dyDescent="0.25">
      <c r="A41" s="45"/>
      <c r="B41" s="57" t="s">
        <v>74</v>
      </c>
      <c r="C41" s="69">
        <f>IF('Site Description'!B$34="","",SUM(C35:C38,C30:C33,C24:C28,C15))</f>
        <v>0</v>
      </c>
      <c r="D41" s="69">
        <f>IF('Site Description'!C$34="","",SUM(D35:D38,D30:D33,D24:D28,D15))</f>
        <v>0</v>
      </c>
      <c r="E41" s="69">
        <f>IF('Site Description'!D$34="","",SUM(E35:E38,E30:E33,E24:E28,E15))</f>
        <v>0</v>
      </c>
      <c r="F41" s="69">
        <f>IF('Site Description'!E$34="","",SUM(F35:F38,F30:F33,F24:F28,F15))</f>
        <v>0</v>
      </c>
      <c r="G41" s="69">
        <f>IF('Site Description'!F$34="","",SUM(G35:G38,G30:G33,G24:G28,G15))</f>
        <v>0</v>
      </c>
      <c r="H41" s="69">
        <f>IF('Site Description'!G$34="","",SUM(H35:H38,H30:H33,H24:H28,H15))</f>
        <v>0</v>
      </c>
      <c r="I41" s="69" t="str">
        <f>IF('Site Description'!H$34="","",SUM(I35:I38,I30:I33,I24:I28,I15))</f>
        <v/>
      </c>
      <c r="J41" s="69" t="str">
        <f>IF('Site Description'!I$34="","",SUM(J35:J38,J30:J33,J24:J28,J15))</f>
        <v/>
      </c>
      <c r="K41" s="69" t="str">
        <f>IF('Site Description'!J$34="","",SUM(K35:K38,K30:K33,K24:K28,K15))</f>
        <v/>
      </c>
      <c r="L41" s="69" t="str">
        <f>IF('Site Description'!K$34="","",SUM(L35:L38,L30:L33,L24:L28,L15))</f>
        <v/>
      </c>
      <c r="M41" s="73"/>
      <c r="N41" s="31"/>
    </row>
    <row r="42" spans="1:15" x14ac:dyDescent="0.2">
      <c r="A42" s="45"/>
      <c r="B42" s="29"/>
      <c r="C42" s="29"/>
      <c r="D42" s="29"/>
      <c r="E42" s="29"/>
      <c r="F42" s="29"/>
      <c r="G42" s="29"/>
      <c r="H42" s="29"/>
      <c r="I42" s="29"/>
      <c r="J42" s="29"/>
      <c r="K42" s="29"/>
      <c r="L42" s="29"/>
      <c r="M42" s="29"/>
      <c r="N42" s="31"/>
      <c r="O42" s="26"/>
    </row>
    <row r="43" spans="1:15" ht="16" thickBot="1" x14ac:dyDescent="0.25">
      <c r="A43" s="45"/>
      <c r="B43" s="29"/>
      <c r="C43" s="61"/>
      <c r="D43" s="29"/>
      <c r="E43" s="29"/>
      <c r="F43" s="29"/>
      <c r="G43" s="29"/>
      <c r="H43" s="29"/>
      <c r="I43" s="29"/>
      <c r="J43" s="29"/>
      <c r="K43" s="29"/>
      <c r="L43" s="29"/>
      <c r="M43" s="29"/>
      <c r="N43" s="31"/>
    </row>
    <row r="44" spans="1:15" ht="22" x14ac:dyDescent="0.25">
      <c r="A44" s="45"/>
      <c r="B44" s="518" t="s">
        <v>84</v>
      </c>
      <c r="C44" s="519"/>
      <c r="D44" s="519"/>
      <c r="E44" s="519"/>
      <c r="F44" s="519"/>
      <c r="G44" s="519"/>
      <c r="H44" s="519"/>
      <c r="I44" s="519"/>
      <c r="J44" s="519"/>
      <c r="K44" s="519"/>
      <c r="L44" s="519"/>
      <c r="M44" s="520"/>
      <c r="N44" s="31"/>
    </row>
    <row r="45" spans="1:15" ht="33" x14ac:dyDescent="0.25">
      <c r="A45" s="45"/>
      <c r="B45" s="62" t="s">
        <v>78</v>
      </c>
      <c r="C45" s="24">
        <v>1</v>
      </c>
      <c r="D45" s="24">
        <v>2</v>
      </c>
      <c r="E45" s="24">
        <v>3</v>
      </c>
      <c r="F45" s="24">
        <v>4</v>
      </c>
      <c r="G45" s="54">
        <v>5</v>
      </c>
      <c r="H45" s="24">
        <v>6</v>
      </c>
      <c r="I45" s="24">
        <v>7</v>
      </c>
      <c r="J45" s="24">
        <v>8</v>
      </c>
      <c r="K45" s="24">
        <v>9</v>
      </c>
      <c r="L45" s="24">
        <v>10</v>
      </c>
      <c r="M45" s="55" t="s">
        <v>72</v>
      </c>
      <c r="N45" s="31"/>
    </row>
    <row r="46" spans="1:15" x14ac:dyDescent="0.2">
      <c r="A46" s="45"/>
      <c r="B46" s="27" t="s">
        <v>42</v>
      </c>
      <c r="C46" s="63">
        <f>IFERROR(Density!L4,"")</f>
        <v>0</v>
      </c>
      <c r="D46" s="63">
        <f>IFERROR(Density!L35,"")</f>
        <v>0</v>
      </c>
      <c r="E46" s="63">
        <f>IFERROR(Density!L66,"")</f>
        <v>0</v>
      </c>
      <c r="F46" s="63">
        <f>IFERROR(Density!L97,"")</f>
        <v>0</v>
      </c>
      <c r="G46" s="63">
        <f>IFERROR(Density!L128,"")</f>
        <v>0</v>
      </c>
      <c r="H46" s="63">
        <f>IFERROR(Density!L159,"")</f>
        <v>0</v>
      </c>
      <c r="I46" s="63" t="str">
        <f>IFERROR(Density!L190,"")</f>
        <v/>
      </c>
      <c r="J46" s="63" t="str">
        <f>IFERROR(Density!L221,"")</f>
        <v/>
      </c>
      <c r="K46" s="63" t="str">
        <f>IFERROR(Density!L252,"")</f>
        <v/>
      </c>
      <c r="L46" s="63" t="str">
        <f>IFERROR(Density!L283,"")</f>
        <v/>
      </c>
      <c r="M46" s="64">
        <f>AVERAGE(C46:L46)</f>
        <v>0</v>
      </c>
      <c r="N46" s="31"/>
    </row>
    <row r="47" spans="1:15" x14ac:dyDescent="0.2">
      <c r="A47" s="45"/>
      <c r="B47" s="27" t="s">
        <v>105</v>
      </c>
      <c r="C47" s="63">
        <f>IFERROR(Density!L5,"")</f>
        <v>0</v>
      </c>
      <c r="D47" s="63">
        <f>IFERROR(Density!L36,"")</f>
        <v>0</v>
      </c>
      <c r="E47" s="63">
        <f>IFERROR(Density!L67,"")</f>
        <v>0</v>
      </c>
      <c r="F47" s="63">
        <f>IFERROR(Density!L98,"")</f>
        <v>0</v>
      </c>
      <c r="G47" s="63">
        <f>IFERROR(Density!L129,"")</f>
        <v>0</v>
      </c>
      <c r="H47" s="63">
        <f>IFERROR(Density!L160,"")</f>
        <v>0</v>
      </c>
      <c r="I47" s="63" t="str">
        <f>IFERROR(Density!L191,"")</f>
        <v/>
      </c>
      <c r="J47" s="63" t="str">
        <f>IFERROR(Density!L222,"")</f>
        <v/>
      </c>
      <c r="K47" s="63" t="str">
        <f>IFERROR(Density!L253,"")</f>
        <v/>
      </c>
      <c r="L47" s="63" t="str">
        <f>IFERROR(Density!L284,"")</f>
        <v/>
      </c>
      <c r="M47" s="64">
        <f>AVERAGE(C47:L47)</f>
        <v>0</v>
      </c>
      <c r="N47" s="31"/>
    </row>
    <row r="48" spans="1:15" x14ac:dyDescent="0.2">
      <c r="A48" s="45"/>
      <c r="B48" s="27" t="s">
        <v>43</v>
      </c>
      <c r="C48" s="63">
        <f>IFERROR(Density!L6,"")</f>
        <v>0</v>
      </c>
      <c r="D48" s="63">
        <f>IFERROR(Density!L37,"")</f>
        <v>0</v>
      </c>
      <c r="E48" s="63">
        <f>IFERROR(Density!L68,"")</f>
        <v>0</v>
      </c>
      <c r="F48" s="63">
        <f>IFERROR(Density!L99,"")</f>
        <v>0</v>
      </c>
      <c r="G48" s="63">
        <f>IFERROR(Density!L130,"")</f>
        <v>0</v>
      </c>
      <c r="H48" s="63">
        <f>IFERROR(Density!L161,"")</f>
        <v>0</v>
      </c>
      <c r="I48" s="63" t="str">
        <f>IFERROR(Density!L192,"")</f>
        <v/>
      </c>
      <c r="J48" s="63" t="str">
        <f>IFERROR(Density!L223,"")</f>
        <v/>
      </c>
      <c r="K48" s="63" t="str">
        <f>IFERROR(Density!L254,"")</f>
        <v/>
      </c>
      <c r="L48" s="63" t="str">
        <f>IFERROR(Density!L285,"")</f>
        <v/>
      </c>
      <c r="M48" s="64">
        <f>AVERAGE(C48:L48)</f>
        <v>0</v>
      </c>
      <c r="N48" s="31"/>
    </row>
    <row r="49" spans="1:14" x14ac:dyDescent="0.2">
      <c r="A49" s="45"/>
      <c r="B49" s="30" t="s">
        <v>104</v>
      </c>
      <c r="C49" s="63">
        <f>IFERROR(Density!L7,"")</f>
        <v>0</v>
      </c>
      <c r="D49" s="63">
        <f>IFERROR(Density!L38,"")</f>
        <v>0</v>
      </c>
      <c r="E49" s="63">
        <f>IFERROR(Density!L69,"")</f>
        <v>0</v>
      </c>
      <c r="F49" s="63">
        <f>IFERROR(Density!L100,"")</f>
        <v>0</v>
      </c>
      <c r="G49" s="63">
        <f>IFERROR(Density!L131,"")</f>
        <v>0</v>
      </c>
      <c r="H49" s="63">
        <f>IFERROR(Density!L162,"")</f>
        <v>0</v>
      </c>
      <c r="I49" s="63" t="str">
        <f>IFERROR(Density!L193,"")</f>
        <v/>
      </c>
      <c r="J49" s="63" t="str">
        <f>IFERROR(Density!L224,"")</f>
        <v/>
      </c>
      <c r="K49" s="63" t="str">
        <f>IFERROR(Density!L255,"")</f>
        <v/>
      </c>
      <c r="L49" s="63" t="str">
        <f>IFERROR(Density!L286,"")</f>
        <v/>
      </c>
      <c r="M49" s="64">
        <f>AVERAGE(C49:L49)</f>
        <v>0</v>
      </c>
      <c r="N49" s="31"/>
    </row>
    <row r="50" spans="1:14" x14ac:dyDescent="0.2">
      <c r="A50" s="45"/>
      <c r="B50" s="28"/>
      <c r="C50" s="63"/>
      <c r="D50" s="63"/>
      <c r="E50" s="63"/>
      <c r="F50" s="63"/>
      <c r="G50" s="63"/>
      <c r="H50" s="63"/>
      <c r="I50" s="63"/>
      <c r="J50" s="63"/>
      <c r="K50" s="63"/>
      <c r="L50" s="63"/>
      <c r="M50" s="64"/>
      <c r="N50" s="31"/>
    </row>
    <row r="51" spans="1:14" x14ac:dyDescent="0.2">
      <c r="A51" s="45"/>
      <c r="B51" s="28" t="s">
        <v>100</v>
      </c>
      <c r="C51" s="63">
        <f>IFERROR(Density!L9,"")</f>
        <v>0</v>
      </c>
      <c r="D51" s="63">
        <f>IFERROR(Density!L40,"")</f>
        <v>0</v>
      </c>
      <c r="E51" s="63">
        <f>IFERROR(Density!L71,"")</f>
        <v>0</v>
      </c>
      <c r="F51" s="63">
        <f>IFERROR(Density!L102,"")</f>
        <v>0</v>
      </c>
      <c r="G51" s="63">
        <f>IFERROR(Density!L133,"")</f>
        <v>0</v>
      </c>
      <c r="H51" s="63">
        <f>IFERROR(Density!L164,"")</f>
        <v>0</v>
      </c>
      <c r="I51" s="63" t="str">
        <f>IFERROR(Density!L195,"")</f>
        <v/>
      </c>
      <c r="J51" s="63" t="str">
        <f>IFERROR(Density!L226,"")</f>
        <v/>
      </c>
      <c r="K51" s="63" t="str">
        <f>IFERROR(Density!L257,"")</f>
        <v/>
      </c>
      <c r="L51" s="63" t="str">
        <f>IFERROR(Density!L288,"")</f>
        <v/>
      </c>
      <c r="M51" s="64">
        <f>AVERAGE(C51:L51)</f>
        <v>0</v>
      </c>
      <c r="N51" s="31"/>
    </row>
    <row r="52" spans="1:14" x14ac:dyDescent="0.2">
      <c r="A52" s="45"/>
      <c r="B52" s="146" t="s">
        <v>44</v>
      </c>
      <c r="C52" s="63">
        <f>IFERROR(Density!L10,"")</f>
        <v>0</v>
      </c>
      <c r="D52" s="63">
        <f>IFERROR(Density!L41,"")</f>
        <v>0</v>
      </c>
      <c r="E52" s="63">
        <f>IFERROR(Density!L72,"")</f>
        <v>0</v>
      </c>
      <c r="F52" s="63">
        <f>IFERROR(Density!L103,"")</f>
        <v>0</v>
      </c>
      <c r="G52" s="63">
        <f>IFERROR(Density!L134,"")</f>
        <v>0</v>
      </c>
      <c r="H52" s="63">
        <f>IFERROR(Density!L165,"")</f>
        <v>0</v>
      </c>
      <c r="I52" s="63" t="str">
        <f>IFERROR(Density!L196,"")</f>
        <v/>
      </c>
      <c r="J52" s="63" t="str">
        <f>IFERROR(Density!L227,"")</f>
        <v/>
      </c>
      <c r="K52" s="63" t="str">
        <f>IFERROR(Density!L258,"")</f>
        <v/>
      </c>
      <c r="L52" s="63" t="str">
        <f>IFERROR(Density!L289,"")</f>
        <v/>
      </c>
      <c r="M52" s="64">
        <f>AVERAGE(C52:L52)</f>
        <v>0</v>
      </c>
      <c r="N52" s="31"/>
    </row>
    <row r="53" spans="1:14" x14ac:dyDescent="0.2">
      <c r="A53" s="45"/>
      <c r="B53" s="23" t="s">
        <v>28</v>
      </c>
      <c r="C53" s="63">
        <f>IFERROR(Density!L11,"")</f>
        <v>0</v>
      </c>
      <c r="D53" s="63">
        <f>IFERROR(Density!L42,"")</f>
        <v>0</v>
      </c>
      <c r="E53" s="63">
        <f>IFERROR(Density!L73,"")</f>
        <v>0</v>
      </c>
      <c r="F53" s="63">
        <f>IFERROR(Density!L104,"")</f>
        <v>83.333333333333329</v>
      </c>
      <c r="G53" s="63">
        <f>IFERROR(Density!L135,"")</f>
        <v>0</v>
      </c>
      <c r="H53" s="63">
        <f>IFERROR(Density!L166,"")</f>
        <v>0</v>
      </c>
      <c r="I53" s="63" t="str">
        <f>IFERROR(Density!L197,"")</f>
        <v/>
      </c>
      <c r="J53" s="63" t="str">
        <f>IFERROR(Density!L228,"")</f>
        <v/>
      </c>
      <c r="K53" s="63" t="str">
        <f>IFERROR(Density!L259,"")</f>
        <v/>
      </c>
      <c r="L53" s="63" t="str">
        <f>IFERROR(Density!L290,"")</f>
        <v/>
      </c>
      <c r="M53" s="64">
        <f>AVERAGE(C53:L53)</f>
        <v>13.888888888888888</v>
      </c>
      <c r="N53" s="31"/>
    </row>
    <row r="54" spans="1:14" x14ac:dyDescent="0.2">
      <c r="A54" s="45"/>
      <c r="B54" s="23" t="s">
        <v>29</v>
      </c>
      <c r="C54" s="63">
        <f>IFERROR(Density!L12,"")</f>
        <v>0</v>
      </c>
      <c r="D54" s="63">
        <f>IFERROR(Density!L43,"")</f>
        <v>0</v>
      </c>
      <c r="E54" s="63">
        <f>IFERROR(Density!L74,"")</f>
        <v>0</v>
      </c>
      <c r="F54" s="63">
        <f>IFERROR(Density!L105,"")</f>
        <v>0</v>
      </c>
      <c r="G54" s="63">
        <f>IFERROR(Density!L136,"")</f>
        <v>0</v>
      </c>
      <c r="H54" s="63">
        <f>IFERROR(Density!L167,"")</f>
        <v>0</v>
      </c>
      <c r="I54" s="63" t="str">
        <f>IFERROR(Density!L198,"")</f>
        <v/>
      </c>
      <c r="J54" s="63" t="str">
        <f>IFERROR(Density!L229,"")</f>
        <v/>
      </c>
      <c r="K54" s="63" t="str">
        <f>IFERROR(Density!L260,"")</f>
        <v/>
      </c>
      <c r="L54" s="63" t="str">
        <f>IFERROR(Density!L291,"")</f>
        <v/>
      </c>
      <c r="M54" s="64">
        <f>AVERAGE(C54:L54)</f>
        <v>0</v>
      </c>
      <c r="N54" s="31"/>
    </row>
    <row r="55" spans="1:14" x14ac:dyDescent="0.2">
      <c r="A55" s="45"/>
      <c r="B55" s="23" t="s">
        <v>26</v>
      </c>
      <c r="C55" s="63">
        <f>IFERROR(Density!L13,"")</f>
        <v>0</v>
      </c>
      <c r="D55" s="63">
        <f>IFERROR(Density!L44,"")</f>
        <v>0</v>
      </c>
      <c r="E55" s="63">
        <f>IFERROR(Density!L75,"")</f>
        <v>0</v>
      </c>
      <c r="F55" s="63">
        <f>IFERROR(Density!L106,"")</f>
        <v>0</v>
      </c>
      <c r="G55" s="63">
        <f>IFERROR(Density!L137,"")</f>
        <v>0</v>
      </c>
      <c r="H55" s="63">
        <f>IFERROR(Density!L168,"")</f>
        <v>0</v>
      </c>
      <c r="I55" s="63" t="str">
        <f>IFERROR(Density!L199,"")</f>
        <v/>
      </c>
      <c r="J55" s="63" t="str">
        <f>IFERROR(Density!L230,"")</f>
        <v/>
      </c>
      <c r="K55" s="63" t="str">
        <f>IFERROR(Density!L261,"")</f>
        <v/>
      </c>
      <c r="L55" s="63" t="str">
        <f>IFERROR(Density!L292,"")</f>
        <v/>
      </c>
      <c r="M55" s="64">
        <f>AVERAGE(C55:L55)</f>
        <v>0</v>
      </c>
      <c r="N55" s="31"/>
    </row>
    <row r="56" spans="1:14" x14ac:dyDescent="0.2">
      <c r="A56" s="45"/>
      <c r="B56" s="21"/>
      <c r="C56" s="63"/>
      <c r="D56" s="63"/>
      <c r="E56" s="63"/>
      <c r="F56" s="63"/>
      <c r="G56" s="63"/>
      <c r="H56" s="63"/>
      <c r="I56" s="63"/>
      <c r="J56" s="63"/>
      <c r="K56" s="63"/>
      <c r="L56" s="63"/>
      <c r="M56" s="64"/>
      <c r="N56" s="31"/>
    </row>
    <row r="57" spans="1:14" x14ac:dyDescent="0.2">
      <c r="A57" s="45"/>
      <c r="B57" s="23" t="s">
        <v>45</v>
      </c>
      <c r="C57" s="63">
        <f>IFERROR(Density!L15,"")</f>
        <v>0</v>
      </c>
      <c r="D57" s="63">
        <f>IFERROR(Density!L46,"")</f>
        <v>0</v>
      </c>
      <c r="E57" s="63">
        <f>IFERROR(Density!L77,"")</f>
        <v>0</v>
      </c>
      <c r="F57" s="63">
        <f>IFERROR(Density!L108,"")</f>
        <v>0</v>
      </c>
      <c r="G57" s="63">
        <f>IFERROR(Density!L139,"")</f>
        <v>0</v>
      </c>
      <c r="H57" s="63">
        <f>IFERROR(Density!L170,"")</f>
        <v>0</v>
      </c>
      <c r="I57" s="63" t="str">
        <f>IFERROR(Density!L201,"")</f>
        <v/>
      </c>
      <c r="J57" s="63" t="str">
        <f>IFERROR(Density!L232,"")</f>
        <v/>
      </c>
      <c r="K57" s="63" t="str">
        <f>IFERROR(Density!L263,"")</f>
        <v/>
      </c>
      <c r="L57" s="63" t="str">
        <f>IFERROR(Density!L294,"")</f>
        <v/>
      </c>
      <c r="M57" s="64">
        <f t="shared" ref="M57:M71" si="4">AVERAGE(C57:L57)</f>
        <v>0</v>
      </c>
      <c r="N57" s="31"/>
    </row>
    <row r="58" spans="1:14" x14ac:dyDescent="0.2">
      <c r="A58" s="45"/>
      <c r="B58" s="23" t="s">
        <v>46</v>
      </c>
      <c r="C58" s="63">
        <f>IFERROR(Density!L16,"")</f>
        <v>0</v>
      </c>
      <c r="D58" s="63">
        <f>IFERROR(Density!L47,"")</f>
        <v>0</v>
      </c>
      <c r="E58" s="63">
        <f>IFERROR(Density!L78,"")</f>
        <v>0</v>
      </c>
      <c r="F58" s="63">
        <f>IFERROR(Density!L109,"")</f>
        <v>0</v>
      </c>
      <c r="G58" s="63">
        <f>IFERROR(Density!L140,"")</f>
        <v>0</v>
      </c>
      <c r="H58" s="63">
        <f>IFERROR(Density!L171,"")</f>
        <v>0</v>
      </c>
      <c r="I58" s="63" t="str">
        <f>IFERROR(Density!L202,"")</f>
        <v/>
      </c>
      <c r="J58" s="63" t="str">
        <f>IFERROR(Density!L233,"")</f>
        <v/>
      </c>
      <c r="K58" s="63" t="str">
        <f>IFERROR(Density!L264,"")</f>
        <v/>
      </c>
      <c r="L58" s="63" t="str">
        <f>IFERROR(Density!L295,"")</f>
        <v/>
      </c>
      <c r="M58" s="64">
        <f t="shared" si="4"/>
        <v>0</v>
      </c>
      <c r="N58" s="31"/>
    </row>
    <row r="59" spans="1:14" x14ac:dyDescent="0.2">
      <c r="A59" s="45"/>
      <c r="B59" s="23" t="s">
        <v>47</v>
      </c>
      <c r="C59" s="63">
        <f>IFERROR(Density!L17,"")</f>
        <v>0</v>
      </c>
      <c r="D59" s="63">
        <f>IFERROR(Density!L48,"")</f>
        <v>0</v>
      </c>
      <c r="E59" s="63">
        <f>IFERROR(Density!L79,"")</f>
        <v>0</v>
      </c>
      <c r="F59" s="63">
        <f>IFERROR(Density!L110,"")</f>
        <v>0</v>
      </c>
      <c r="G59" s="63">
        <f>IFERROR(Density!L141,"")</f>
        <v>0</v>
      </c>
      <c r="H59" s="63">
        <f>IFERROR(Density!L172,"")</f>
        <v>0</v>
      </c>
      <c r="I59" s="63" t="str">
        <f>IFERROR(Density!L203,"")</f>
        <v/>
      </c>
      <c r="J59" s="63" t="str">
        <f>IFERROR(Density!L234,"")</f>
        <v/>
      </c>
      <c r="K59" s="63" t="str">
        <f>IFERROR(Density!L265,"")</f>
        <v/>
      </c>
      <c r="L59" s="63" t="str">
        <f>IFERROR(Density!L296,"")</f>
        <v/>
      </c>
      <c r="M59" s="64">
        <f t="shared" si="4"/>
        <v>0</v>
      </c>
      <c r="N59" s="31"/>
    </row>
    <row r="60" spans="1:14" x14ac:dyDescent="0.2">
      <c r="A60" s="45"/>
      <c r="B60" s="23" t="s">
        <v>48</v>
      </c>
      <c r="C60" s="63">
        <f>IFERROR(Density!L18,"")</f>
        <v>0</v>
      </c>
      <c r="D60" s="63">
        <f>IFERROR(Density!L49,"")</f>
        <v>0</v>
      </c>
      <c r="E60" s="63">
        <f>IFERROR(Density!L80,"")</f>
        <v>0</v>
      </c>
      <c r="F60" s="63">
        <f>IFERROR(Density!L111,"")</f>
        <v>0</v>
      </c>
      <c r="G60" s="63">
        <f>IFERROR(Density!L142,"")</f>
        <v>0</v>
      </c>
      <c r="H60" s="63">
        <f>IFERROR(Density!L173,"")</f>
        <v>0</v>
      </c>
      <c r="I60" s="63" t="str">
        <f>IFERROR(Density!L204,"")</f>
        <v/>
      </c>
      <c r="J60" s="63" t="str">
        <f>IFERROR(Density!L235,"")</f>
        <v/>
      </c>
      <c r="K60" s="63" t="str">
        <f>IFERROR(Density!L266,"")</f>
        <v/>
      </c>
      <c r="L60" s="63" t="str">
        <f>IFERROR(Density!L297,"")</f>
        <v/>
      </c>
      <c r="M60" s="64">
        <f t="shared" si="4"/>
        <v>0</v>
      </c>
      <c r="N60" s="31"/>
    </row>
    <row r="61" spans="1:14" x14ac:dyDescent="0.2">
      <c r="A61" s="45"/>
      <c r="B61" s="23" t="s">
        <v>32</v>
      </c>
      <c r="C61" s="63">
        <f>IFERROR(Density!L19,"")</f>
        <v>0</v>
      </c>
      <c r="D61" s="63">
        <f>IFERROR(Density!L50,"")</f>
        <v>0</v>
      </c>
      <c r="E61" s="63">
        <f>IFERROR(Density!L81,"")</f>
        <v>0</v>
      </c>
      <c r="F61" s="63">
        <f>IFERROR(Density!L112,"")</f>
        <v>0</v>
      </c>
      <c r="G61" s="63">
        <f>IFERROR(Density!L143,"")</f>
        <v>0</v>
      </c>
      <c r="H61" s="63">
        <f>IFERROR(Density!L174,"")</f>
        <v>0</v>
      </c>
      <c r="I61" s="63" t="str">
        <f>IFERROR(Density!L205,"")</f>
        <v/>
      </c>
      <c r="J61" s="63" t="str">
        <f>IFERROR(Density!L236,"")</f>
        <v/>
      </c>
      <c r="K61" s="63" t="str">
        <f>IFERROR(Density!L267,"")</f>
        <v/>
      </c>
      <c r="L61" s="63" t="str">
        <f>IFERROR(Density!L298,"")</f>
        <v/>
      </c>
      <c r="M61" s="64">
        <f t="shared" si="4"/>
        <v>0</v>
      </c>
      <c r="N61" s="31"/>
    </row>
    <row r="62" spans="1:14" x14ac:dyDescent="0.2">
      <c r="A62" s="45"/>
      <c r="B62" s="23" t="s">
        <v>49</v>
      </c>
      <c r="C62" s="63">
        <f>IFERROR(Density!L20,"")</f>
        <v>2750</v>
      </c>
      <c r="D62" s="63">
        <f>IFERROR(Density!L51,"")</f>
        <v>1583.3333333333333</v>
      </c>
      <c r="E62" s="63">
        <f>IFERROR(Density!L82,"")</f>
        <v>750</v>
      </c>
      <c r="F62" s="63">
        <f>IFERROR(Density!L113,"")</f>
        <v>500</v>
      </c>
      <c r="G62" s="63">
        <f>IFERROR(Density!L144,"")</f>
        <v>1333.3333333333333</v>
      </c>
      <c r="H62" s="63">
        <f>IFERROR(Density!L175,"")</f>
        <v>1500</v>
      </c>
      <c r="I62" s="63" t="str">
        <f>IFERROR(Density!L206,"")</f>
        <v/>
      </c>
      <c r="J62" s="63" t="str">
        <f>IFERROR(Density!L237,"")</f>
        <v/>
      </c>
      <c r="K62" s="63" t="str">
        <f>IFERROR(Density!L268,"")</f>
        <v/>
      </c>
      <c r="L62" s="63" t="str">
        <f>IFERROR(Density!L299,"")</f>
        <v/>
      </c>
      <c r="M62" s="64">
        <f t="shared" si="4"/>
        <v>1402.7777777777776</v>
      </c>
      <c r="N62" s="31"/>
    </row>
    <row r="63" spans="1:14" x14ac:dyDescent="0.2">
      <c r="A63" s="45"/>
      <c r="B63" s="23" t="s">
        <v>76</v>
      </c>
      <c r="C63" s="63">
        <f>IFERROR(Density!L21,"")</f>
        <v>0</v>
      </c>
      <c r="D63" s="63">
        <f>IFERROR(Density!L52,"")</f>
        <v>0</v>
      </c>
      <c r="E63" s="63">
        <f>IFERROR(Density!L83,"")</f>
        <v>0</v>
      </c>
      <c r="F63" s="63">
        <f>IFERROR(Density!L114,"")</f>
        <v>0</v>
      </c>
      <c r="G63" s="63">
        <f>IFERROR(Density!L145,"")</f>
        <v>0</v>
      </c>
      <c r="H63" s="63">
        <f>IFERROR(Density!L176,"")</f>
        <v>0</v>
      </c>
      <c r="I63" s="63" t="str">
        <f>IFERROR(Density!L207,"")</f>
        <v/>
      </c>
      <c r="J63" s="63" t="str">
        <f>IFERROR(Density!L238,"")</f>
        <v/>
      </c>
      <c r="K63" s="63" t="str">
        <f>IFERROR(Density!L269,"")</f>
        <v/>
      </c>
      <c r="L63" s="63" t="str">
        <f>IFERROR(Density!L300,"")</f>
        <v/>
      </c>
      <c r="M63" s="64">
        <f t="shared" ref="M63:M65" si="5">AVERAGE(C63:L63)</f>
        <v>0</v>
      </c>
      <c r="N63" s="31"/>
    </row>
    <row r="64" spans="1:14" x14ac:dyDescent="0.2">
      <c r="A64" s="45"/>
      <c r="B64" s="23" t="s">
        <v>33</v>
      </c>
      <c r="C64" s="63">
        <f>IFERROR(Density!L22,"")</f>
        <v>0</v>
      </c>
      <c r="D64" s="63">
        <f>IFERROR(Density!L53,"")</f>
        <v>0</v>
      </c>
      <c r="E64" s="63">
        <f>IFERROR(Density!L84,"")</f>
        <v>0</v>
      </c>
      <c r="F64" s="63">
        <f>IFERROR(Density!L115,"")</f>
        <v>0</v>
      </c>
      <c r="G64" s="63">
        <f>IFERROR(Density!L146,"")</f>
        <v>0</v>
      </c>
      <c r="H64" s="63">
        <f>IFERROR(Density!L177,"")</f>
        <v>0</v>
      </c>
      <c r="I64" s="63" t="str">
        <f>IFERROR(Density!L208,"")</f>
        <v/>
      </c>
      <c r="J64" s="63" t="str">
        <f>IFERROR(Density!L239,"")</f>
        <v/>
      </c>
      <c r="K64" s="63" t="str">
        <f>IFERROR(Density!L270,"")</f>
        <v/>
      </c>
      <c r="L64" s="63" t="str">
        <f>IFERROR(Density!L301,"")</f>
        <v/>
      </c>
      <c r="M64" s="64">
        <f t="shared" si="5"/>
        <v>0</v>
      </c>
      <c r="N64" s="31"/>
    </row>
    <row r="65" spans="1:15" x14ac:dyDescent="0.2">
      <c r="A65" s="45"/>
      <c r="B65" s="23" t="s">
        <v>111</v>
      </c>
      <c r="C65" s="63">
        <f>IFERROR(Density!L23,"")</f>
        <v>0</v>
      </c>
      <c r="D65" s="63">
        <f>IFERROR(Density!L54,"")</f>
        <v>0</v>
      </c>
      <c r="E65" s="63">
        <f>IFERROR(Density!L85,"")</f>
        <v>0</v>
      </c>
      <c r="F65" s="63">
        <f>IFERROR(Density!L116,"")</f>
        <v>0</v>
      </c>
      <c r="G65" s="63">
        <f>IFERROR(Density!L147,"")</f>
        <v>0</v>
      </c>
      <c r="H65" s="63">
        <f>IFERROR(Density!L178,"")</f>
        <v>0</v>
      </c>
      <c r="I65" s="63" t="str">
        <f>IFERROR(Density!L209,"")</f>
        <v/>
      </c>
      <c r="J65" s="63" t="str">
        <f>IFERROR(Density!L240,"")</f>
        <v/>
      </c>
      <c r="K65" s="63" t="str">
        <f>IFERROR(Density!L271,"")</f>
        <v/>
      </c>
      <c r="L65" s="63" t="str">
        <f>IFERROR(Density!L302,"")</f>
        <v/>
      </c>
      <c r="M65" s="64">
        <f t="shared" si="5"/>
        <v>0</v>
      </c>
      <c r="N65" s="31"/>
    </row>
    <row r="66" spans="1:15" x14ac:dyDescent="0.2">
      <c r="A66" s="45"/>
      <c r="B66" s="23" t="s">
        <v>50</v>
      </c>
      <c r="C66" s="63">
        <f>IFERROR(Density!L24,"")</f>
        <v>0</v>
      </c>
      <c r="D66" s="63">
        <f>IFERROR(Density!L55,"")</f>
        <v>0</v>
      </c>
      <c r="E66" s="63">
        <f>IFERROR(Density!L86,"")</f>
        <v>0</v>
      </c>
      <c r="F66" s="63">
        <f>IFERROR(Density!L117,"")</f>
        <v>0</v>
      </c>
      <c r="G66" s="63">
        <f>IFERROR(Density!L148,"")</f>
        <v>0</v>
      </c>
      <c r="H66" s="63">
        <f>IFERROR(Density!L179,"")</f>
        <v>0</v>
      </c>
      <c r="I66" s="63" t="str">
        <f>IFERROR(Density!L210,"")</f>
        <v/>
      </c>
      <c r="J66" s="63" t="str">
        <f>IFERROR(Density!L241,"")</f>
        <v/>
      </c>
      <c r="K66" s="63" t="str">
        <f>IFERROR(Density!L272,"")</f>
        <v/>
      </c>
      <c r="L66" s="63" t="str">
        <f>IFERROR(Density!L303,"")</f>
        <v/>
      </c>
      <c r="M66" s="64">
        <f t="shared" si="4"/>
        <v>0</v>
      </c>
      <c r="N66" s="31"/>
    </row>
    <row r="67" spans="1:15" x14ac:dyDescent="0.2">
      <c r="A67" s="45"/>
      <c r="B67" s="23" t="s">
        <v>31</v>
      </c>
      <c r="C67" s="63">
        <f>IFERROR(Density!L25,"")</f>
        <v>0</v>
      </c>
      <c r="D67" s="63">
        <f>IFERROR(Density!L56,"")</f>
        <v>0</v>
      </c>
      <c r="E67" s="63">
        <f>IFERROR(Density!L87,"")</f>
        <v>0</v>
      </c>
      <c r="F67" s="63">
        <f>IFERROR(Density!L118,"")</f>
        <v>0</v>
      </c>
      <c r="G67" s="63">
        <f>IFERROR(Density!L149,"")</f>
        <v>0</v>
      </c>
      <c r="H67" s="63">
        <f>IFERROR(Density!L180,"")</f>
        <v>0</v>
      </c>
      <c r="I67" s="63" t="str">
        <f>IFERROR(Density!L211,"")</f>
        <v/>
      </c>
      <c r="J67" s="63" t="str">
        <f>IFERROR(Density!L242,"")</f>
        <v/>
      </c>
      <c r="K67" s="63" t="str">
        <f>IFERROR(Density!L273,"")</f>
        <v/>
      </c>
      <c r="L67" s="63" t="str">
        <f>IFERROR(Density!L304,"")</f>
        <v/>
      </c>
      <c r="M67" s="64">
        <f t="shared" si="4"/>
        <v>0</v>
      </c>
      <c r="N67" s="31"/>
    </row>
    <row r="68" spans="1:15" x14ac:dyDescent="0.2">
      <c r="A68" s="45"/>
      <c r="B68" s="23" t="s">
        <v>106</v>
      </c>
      <c r="C68" s="63">
        <f>IFERROR(Density!L26,"")</f>
        <v>0</v>
      </c>
      <c r="D68" s="63">
        <f>IFERROR(Density!L57,"")</f>
        <v>0</v>
      </c>
      <c r="E68" s="63">
        <f>IFERROR(Density!L88,"")</f>
        <v>0</v>
      </c>
      <c r="F68" s="63">
        <f>IFERROR(Density!L119,"")</f>
        <v>0</v>
      </c>
      <c r="G68" s="63">
        <f>IFERROR(Density!L150,"")</f>
        <v>0</v>
      </c>
      <c r="H68" s="63">
        <f>IFERROR(Density!L181,"")</f>
        <v>0</v>
      </c>
      <c r="I68" s="63" t="str">
        <f>IFERROR(Density!L212,"")</f>
        <v/>
      </c>
      <c r="J68" s="63" t="str">
        <f>IFERROR(Density!L243,"")</f>
        <v/>
      </c>
      <c r="K68" s="63" t="str">
        <f>IFERROR(Density!L274,"")</f>
        <v/>
      </c>
      <c r="L68" s="63" t="str">
        <f>IFERROR(Density!L305,"")</f>
        <v/>
      </c>
      <c r="M68" s="64">
        <f t="shared" si="4"/>
        <v>0</v>
      </c>
      <c r="N68" s="31"/>
    </row>
    <row r="69" spans="1:15" x14ac:dyDescent="0.2">
      <c r="A69" s="45"/>
      <c r="B69" s="23" t="s">
        <v>51</v>
      </c>
      <c r="C69" s="63">
        <f>IFERROR(Density!L27,"")</f>
        <v>0</v>
      </c>
      <c r="D69" s="63">
        <f>IFERROR(Density!L58,"")</f>
        <v>0</v>
      </c>
      <c r="E69" s="63">
        <f>IFERROR(Density!L89,"")</f>
        <v>0</v>
      </c>
      <c r="F69" s="63">
        <f>IFERROR(Density!L120,"")</f>
        <v>0</v>
      </c>
      <c r="G69" s="63">
        <f>IFERROR(Density!L151,"")</f>
        <v>0</v>
      </c>
      <c r="H69" s="63">
        <f>IFERROR(Density!L182,"")</f>
        <v>0</v>
      </c>
      <c r="I69" s="63" t="str">
        <f>IFERROR(Density!L213,"")</f>
        <v/>
      </c>
      <c r="J69" s="63" t="str">
        <f>IFERROR(Density!L244,"")</f>
        <v/>
      </c>
      <c r="K69" s="63" t="str">
        <f>IFERROR(Density!L275,"")</f>
        <v/>
      </c>
      <c r="L69" s="63" t="str">
        <f>IFERROR(Density!L306,"")</f>
        <v/>
      </c>
      <c r="M69" s="64">
        <f t="shared" si="4"/>
        <v>0</v>
      </c>
      <c r="N69" s="31"/>
    </row>
    <row r="70" spans="1:15" x14ac:dyDescent="0.2">
      <c r="A70" s="45"/>
      <c r="B70" s="23" t="s">
        <v>52</v>
      </c>
      <c r="C70" s="63">
        <f>IFERROR(Density!L28,"")</f>
        <v>0</v>
      </c>
      <c r="D70" s="63">
        <f>IFERROR(Density!L59,"")</f>
        <v>0</v>
      </c>
      <c r="E70" s="63">
        <f>IFERROR(Density!L90,"")</f>
        <v>0</v>
      </c>
      <c r="F70" s="63">
        <f>IFERROR(Density!L121,"")</f>
        <v>0</v>
      </c>
      <c r="G70" s="63">
        <f>IFERROR(Density!L152,"")</f>
        <v>0</v>
      </c>
      <c r="H70" s="63">
        <f>IFERROR(Density!L183,"")</f>
        <v>0</v>
      </c>
      <c r="I70" s="63" t="str">
        <f>IFERROR(Density!L214,"")</f>
        <v/>
      </c>
      <c r="J70" s="63" t="str">
        <f>IFERROR(Density!L245,"")</f>
        <v/>
      </c>
      <c r="K70" s="63" t="str">
        <f>IFERROR(Density!L276,"")</f>
        <v/>
      </c>
      <c r="L70" s="63" t="str">
        <f>IFERROR(Density!L307,"")</f>
        <v/>
      </c>
      <c r="M70" s="64">
        <f t="shared" si="4"/>
        <v>0</v>
      </c>
      <c r="N70" s="31"/>
    </row>
    <row r="71" spans="1:15" ht="16" thickBot="1" x14ac:dyDescent="0.25">
      <c r="A71" s="45"/>
      <c r="B71" s="23" t="s">
        <v>53</v>
      </c>
      <c r="C71" s="63">
        <f>IFERROR(Density!L29,"")</f>
        <v>0</v>
      </c>
      <c r="D71" s="63">
        <f>IFERROR(Density!L60,"")</f>
        <v>0</v>
      </c>
      <c r="E71" s="63">
        <f>IFERROR(Density!L91,"")</f>
        <v>0</v>
      </c>
      <c r="F71" s="63">
        <f>IFERROR(Density!L122,"")</f>
        <v>0</v>
      </c>
      <c r="G71" s="63">
        <f>IFERROR(Density!L153,"")</f>
        <v>0</v>
      </c>
      <c r="H71" s="63">
        <f>IFERROR(Density!L184,"")</f>
        <v>0</v>
      </c>
      <c r="I71" s="63" t="str">
        <f>IFERROR(Density!L215,"")</f>
        <v/>
      </c>
      <c r="J71" s="63" t="str">
        <f>IFERROR(Density!L246,"")</f>
        <v/>
      </c>
      <c r="K71" s="63" t="str">
        <f>IFERROR(Density!L277,"")</f>
        <v/>
      </c>
      <c r="L71" s="63" t="str">
        <f>IFERROR(Density!L308,"")</f>
        <v/>
      </c>
      <c r="M71" s="64">
        <f t="shared" si="4"/>
        <v>0</v>
      </c>
      <c r="N71" s="31"/>
    </row>
    <row r="72" spans="1:15" x14ac:dyDescent="0.2">
      <c r="A72" s="45"/>
      <c r="B72" s="56" t="s">
        <v>71</v>
      </c>
      <c r="C72" s="65">
        <f>IF('Site Description'!B$34="","",SUM(C46:C71))</f>
        <v>2750</v>
      </c>
      <c r="D72" s="65">
        <f>IF('Site Description'!C$34="","",SUM(D46:D71))</f>
        <v>1583.3333333333333</v>
      </c>
      <c r="E72" s="65">
        <f>IF('Site Description'!D$34="","",SUM(E46:E71))</f>
        <v>750</v>
      </c>
      <c r="F72" s="65">
        <f>IF('Site Description'!E$34="","",SUM(F46:F71))</f>
        <v>583.33333333333337</v>
      </c>
      <c r="G72" s="65">
        <f>IF('Site Description'!F$34="","",SUM(G46:G71))</f>
        <v>1333.3333333333333</v>
      </c>
      <c r="H72" s="65">
        <f>IF('Site Description'!G$34="","",SUM(H46:H71))</f>
        <v>1500</v>
      </c>
      <c r="I72" s="65" t="str">
        <f>IF('Site Description'!H$34="","",SUM(I46:I71))</f>
        <v/>
      </c>
      <c r="J72" s="65" t="str">
        <f>IF('Site Description'!I$34="","",SUM(J46:J71))</f>
        <v/>
      </c>
      <c r="K72" s="65" t="str">
        <f>IF('Site Description'!J$34="","",SUM(K46:K71))</f>
        <v/>
      </c>
      <c r="L72" s="65" t="str">
        <f>IF('Site Description'!K$34="","",SUM(L46:L71))</f>
        <v/>
      </c>
      <c r="M72" s="66"/>
      <c r="N72" s="31"/>
      <c r="O72" s="26"/>
    </row>
    <row r="73" spans="1:15" x14ac:dyDescent="0.2">
      <c r="A73" s="45"/>
      <c r="B73" s="41" t="s">
        <v>73</v>
      </c>
      <c r="C73" s="67">
        <f>IF('Site Description'!B$34="","",SUM(C49,C51:C55,C67,C62))</f>
        <v>2750</v>
      </c>
      <c r="D73" s="67">
        <f>IF('Site Description'!C$34="","",SUM(D49,D51:D55,D67,D62))</f>
        <v>1583.3333333333333</v>
      </c>
      <c r="E73" s="67">
        <f>IF('Site Description'!D$34="","",SUM(E49,E51:E55,E67,E62))</f>
        <v>750</v>
      </c>
      <c r="F73" s="67">
        <f>IF('Site Description'!E$34="","",SUM(F49,F51:F55,F67,F62))</f>
        <v>583.33333333333337</v>
      </c>
      <c r="G73" s="67">
        <f>IF('Site Description'!F$34="","",SUM(G49,G51:G55,G67,G62))</f>
        <v>1333.3333333333333</v>
      </c>
      <c r="H73" s="67">
        <f>IF('Site Description'!G$34="","",SUM(H49,H51:H55,H67,H62))</f>
        <v>1500</v>
      </c>
      <c r="I73" s="67" t="str">
        <f>IF('Site Description'!H$34="","",SUM(I49,I51:I55,I67,I62))</f>
        <v/>
      </c>
      <c r="J73" s="67" t="str">
        <f>IF('Site Description'!I$34="","",SUM(J49,J51:J55,J67,J62))</f>
        <v/>
      </c>
      <c r="K73" s="67" t="str">
        <f>IF('Site Description'!J$34="","",SUM(K49,K51:K55,K67,K62))</f>
        <v/>
      </c>
      <c r="L73" s="67" t="str">
        <f>IF('Site Description'!K$34="","",SUM(L49,L51:L55,L67,L62))</f>
        <v/>
      </c>
      <c r="M73" s="68"/>
      <c r="N73" s="59"/>
      <c r="O73" s="26"/>
    </row>
    <row r="74" spans="1:15" ht="16" thickBot="1" x14ac:dyDescent="0.25">
      <c r="A74" s="45"/>
      <c r="B74" s="57" t="s">
        <v>74</v>
      </c>
      <c r="C74" s="69">
        <f>IF('Site Description'!B$34="","",SUM(C68:C71,C63:C66,C57:C61,C48))</f>
        <v>0</v>
      </c>
      <c r="D74" s="69">
        <f>IF('Site Description'!C$34="","",SUM(D68:D71,D63:D66,D57:D61,D48))</f>
        <v>0</v>
      </c>
      <c r="E74" s="69">
        <f>IF('Site Description'!D$34="","",SUM(E68:E71,E63:E66,E57:E61,E48))</f>
        <v>0</v>
      </c>
      <c r="F74" s="69">
        <f>IF('Site Description'!E$34="","",SUM(F68:F71,F63:F66,F57:F61,F48))</f>
        <v>0</v>
      </c>
      <c r="G74" s="69">
        <f>IF('Site Description'!F$34="","",SUM(G68:G71,G63:G66,G57:G61,G48))</f>
        <v>0</v>
      </c>
      <c r="H74" s="69">
        <f>IF('Site Description'!G$34="","",SUM(H68:H71,H63:H66,H57:H61,H48))</f>
        <v>0</v>
      </c>
      <c r="I74" s="69" t="str">
        <f>IF('Site Description'!H$34="","",SUM(I68:I71,I63:I66,I57:I61,I48))</f>
        <v/>
      </c>
      <c r="J74" s="69" t="str">
        <f>IF('Site Description'!I$34="","",SUM(J68:J71,J63:J66,J57:J61,J48))</f>
        <v/>
      </c>
      <c r="K74" s="69" t="str">
        <f>IF('Site Description'!J$34="","",SUM(K68:K71,K63:K66,K57:K61,K48))</f>
        <v/>
      </c>
      <c r="L74" s="69" t="str">
        <f>IF('Site Description'!K$34="","",SUM(L68:L71,L63:L66,L57:L61,L48))</f>
        <v/>
      </c>
      <c r="M74" s="70"/>
      <c r="N74" s="31"/>
    </row>
    <row r="75" spans="1:15" x14ac:dyDescent="0.2">
      <c r="A75" s="45"/>
      <c r="B75" s="29"/>
      <c r="C75" s="29"/>
      <c r="D75" s="29"/>
      <c r="E75" s="29"/>
      <c r="F75" s="29"/>
      <c r="G75" s="29"/>
      <c r="H75" s="29"/>
      <c r="I75" s="29"/>
      <c r="J75" s="29"/>
      <c r="K75" s="29"/>
      <c r="L75" s="29"/>
      <c r="M75" s="29"/>
      <c r="N75" s="31"/>
    </row>
    <row r="76" spans="1:15" ht="16" thickBot="1" x14ac:dyDescent="0.25">
      <c r="A76" s="45"/>
      <c r="B76" s="29"/>
      <c r="C76" s="29"/>
      <c r="D76" s="29"/>
      <c r="E76" s="29"/>
      <c r="F76" s="29"/>
      <c r="G76" s="29"/>
      <c r="H76" s="29"/>
      <c r="I76" s="29"/>
      <c r="J76" s="29"/>
      <c r="K76" s="29"/>
      <c r="L76" s="29"/>
      <c r="M76" s="29"/>
      <c r="N76" s="31"/>
    </row>
    <row r="77" spans="1:15" ht="22" x14ac:dyDescent="0.25">
      <c r="A77" s="45"/>
      <c r="B77" s="518" t="s">
        <v>85</v>
      </c>
      <c r="C77" s="519"/>
      <c r="D77" s="519"/>
      <c r="E77" s="519"/>
      <c r="F77" s="519"/>
      <c r="G77" s="519"/>
      <c r="H77" s="519"/>
      <c r="I77" s="519"/>
      <c r="J77" s="519"/>
      <c r="K77" s="519"/>
      <c r="L77" s="519"/>
      <c r="M77" s="520"/>
      <c r="N77" s="31"/>
    </row>
    <row r="78" spans="1:15" ht="33" x14ac:dyDescent="0.25">
      <c r="A78" s="45"/>
      <c r="B78" s="62" t="s">
        <v>78</v>
      </c>
      <c r="C78" s="24">
        <v>1</v>
      </c>
      <c r="D78" s="24">
        <v>2</v>
      </c>
      <c r="E78" s="24">
        <v>3</v>
      </c>
      <c r="F78" s="24">
        <v>4</v>
      </c>
      <c r="G78" s="54">
        <v>5</v>
      </c>
      <c r="H78" s="24">
        <v>6</v>
      </c>
      <c r="I78" s="24">
        <v>7</v>
      </c>
      <c r="J78" s="24">
        <v>8</v>
      </c>
      <c r="K78" s="24">
        <v>9</v>
      </c>
      <c r="L78" s="24">
        <v>10</v>
      </c>
      <c r="M78" s="55" t="s">
        <v>72</v>
      </c>
      <c r="N78" s="31"/>
    </row>
    <row r="79" spans="1:15" x14ac:dyDescent="0.2">
      <c r="A79" s="45"/>
      <c r="B79" s="27" t="s">
        <v>42</v>
      </c>
      <c r="C79" s="74">
        <f>IFERROR(Biomass!L4,"")</f>
        <v>0</v>
      </c>
      <c r="D79" s="74">
        <f>IFERROR(Biomass!L35,"")</f>
        <v>0</v>
      </c>
      <c r="E79" s="74">
        <f>IFERROR(Biomass!L66,"")</f>
        <v>0</v>
      </c>
      <c r="F79" s="74">
        <f>IFERROR(Biomass!L97,"")</f>
        <v>0</v>
      </c>
      <c r="G79" s="74">
        <f>IFERROR(Biomass!L128,"")</f>
        <v>0</v>
      </c>
      <c r="H79" s="74">
        <f>IFERROR(Biomass!L159,"")</f>
        <v>0</v>
      </c>
      <c r="I79" s="74" t="str">
        <f>IFERROR(Biomass!L190,"")</f>
        <v/>
      </c>
      <c r="J79" s="74" t="str">
        <f>IFERROR(Biomass!L221,"")</f>
        <v/>
      </c>
      <c r="K79" s="74" t="str">
        <f>IFERROR(Biomass!L252,"")</f>
        <v/>
      </c>
      <c r="L79" s="74" t="str">
        <f>IFERROR(Biomass!L283,"")</f>
        <v/>
      </c>
      <c r="M79" s="84">
        <f>AVERAGE(C79:L79)</f>
        <v>0</v>
      </c>
      <c r="N79" s="31"/>
    </row>
    <row r="80" spans="1:15" x14ac:dyDescent="0.2">
      <c r="A80" s="45"/>
      <c r="B80" s="27" t="s">
        <v>105</v>
      </c>
      <c r="C80" s="63">
        <f>IFERROR(Biomass!L5,"")</f>
        <v>0</v>
      </c>
      <c r="D80" s="63">
        <f>IFERROR(Biomass!L36,"")</f>
        <v>0</v>
      </c>
      <c r="E80" s="63">
        <f>IFERROR(Biomass!L67,"")</f>
        <v>0</v>
      </c>
      <c r="F80" s="63">
        <f>IFERROR(Biomass!L98,"")</f>
        <v>0</v>
      </c>
      <c r="G80" s="63">
        <f>IFERROR(Biomass!L129,"")</f>
        <v>0</v>
      </c>
      <c r="H80" s="63">
        <f>IFERROR(Biomass!L160,"")</f>
        <v>0</v>
      </c>
      <c r="I80" s="63" t="str">
        <f>IFERROR(Biomass!L191,"")</f>
        <v/>
      </c>
      <c r="J80" s="63" t="str">
        <f>IFERROR(Biomass!L222,"")</f>
        <v/>
      </c>
      <c r="K80" s="63" t="str">
        <f>IFERROR(Biomass!L253,"")</f>
        <v/>
      </c>
      <c r="L80" s="63" t="str">
        <f>IFERROR(Biomass!L284,"")</f>
        <v/>
      </c>
      <c r="M80" s="64">
        <f>AVERAGE(C80:L80)</f>
        <v>0</v>
      </c>
      <c r="N80" s="31"/>
    </row>
    <row r="81" spans="1:14" x14ac:dyDescent="0.2">
      <c r="A81" s="45"/>
      <c r="B81" s="27" t="s">
        <v>43</v>
      </c>
      <c r="C81" s="63">
        <f>IFERROR(Biomass!L6,"")</f>
        <v>0</v>
      </c>
      <c r="D81" s="63">
        <f>IFERROR(Biomass!L37,"")</f>
        <v>0</v>
      </c>
      <c r="E81" s="63">
        <f>IFERROR(Biomass!L68,"")</f>
        <v>0</v>
      </c>
      <c r="F81" s="63">
        <f>IFERROR(Biomass!L99,"")</f>
        <v>0</v>
      </c>
      <c r="G81" s="63">
        <f>IFERROR(Biomass!L130,"")</f>
        <v>0</v>
      </c>
      <c r="H81" s="63">
        <f>IFERROR(Biomass!L161,"")</f>
        <v>0</v>
      </c>
      <c r="I81" s="63" t="str">
        <f>IFERROR(Biomass!L192,"")</f>
        <v/>
      </c>
      <c r="J81" s="63" t="str">
        <f>IFERROR(Biomass!L223,"")</f>
        <v/>
      </c>
      <c r="K81" s="63" t="str">
        <f>IFERROR(Biomass!L254,"")</f>
        <v/>
      </c>
      <c r="L81" s="63" t="str">
        <f>IFERROR(Biomass!L285,"")</f>
        <v/>
      </c>
      <c r="M81" s="64">
        <f>AVERAGE(C81:L81)</f>
        <v>0</v>
      </c>
      <c r="N81" s="31"/>
    </row>
    <row r="82" spans="1:14" x14ac:dyDescent="0.2">
      <c r="A82" s="45"/>
      <c r="B82" s="30" t="s">
        <v>104</v>
      </c>
      <c r="C82" s="63">
        <f>IFERROR(Biomass!L7,"")</f>
        <v>0</v>
      </c>
      <c r="D82" s="63">
        <f>IFERROR(Biomass!L38,"")</f>
        <v>0</v>
      </c>
      <c r="E82" s="63">
        <f>IFERROR(Biomass!L69,"")</f>
        <v>0</v>
      </c>
      <c r="F82" s="63">
        <f>IFERROR(Biomass!L100,"")</f>
        <v>0</v>
      </c>
      <c r="G82" s="63">
        <f>IFERROR(Biomass!L131,"")</f>
        <v>0</v>
      </c>
      <c r="H82" s="63">
        <f>IFERROR(Biomass!L162,"")</f>
        <v>0</v>
      </c>
      <c r="I82" s="63" t="str">
        <f>IFERROR(Biomass!L193,"")</f>
        <v/>
      </c>
      <c r="J82" s="63" t="str">
        <f>IFERROR(Biomass!L224,"")</f>
        <v/>
      </c>
      <c r="K82" s="63" t="str">
        <f>IFERROR(Biomass!L255,"")</f>
        <v/>
      </c>
      <c r="L82" s="63" t="str">
        <f>IFERROR(Biomass!L286,"")</f>
        <v/>
      </c>
      <c r="M82" s="64">
        <f>AVERAGE(C82:L82)</f>
        <v>0</v>
      </c>
      <c r="N82" s="31"/>
    </row>
    <row r="83" spans="1:14" x14ac:dyDescent="0.2">
      <c r="A83" s="45"/>
      <c r="B83" s="28"/>
      <c r="C83" s="63"/>
      <c r="D83" s="63"/>
      <c r="E83" s="63"/>
      <c r="F83" s="63"/>
      <c r="G83" s="63"/>
      <c r="H83" s="63"/>
      <c r="I83" s="63"/>
      <c r="J83" s="63"/>
      <c r="K83" s="63"/>
      <c r="L83" s="63"/>
      <c r="M83" s="64"/>
      <c r="N83" s="31"/>
    </row>
    <row r="84" spans="1:14" x14ac:dyDescent="0.2">
      <c r="A84" s="45"/>
      <c r="B84" s="28" t="s">
        <v>100</v>
      </c>
      <c r="C84" s="63">
        <f>IFERROR(Biomass!L9,"")</f>
        <v>0</v>
      </c>
      <c r="D84" s="63">
        <f>IFERROR(Biomass!L40,"")</f>
        <v>0</v>
      </c>
      <c r="E84" s="63">
        <f>IFERROR(Biomass!L71,"")</f>
        <v>0</v>
      </c>
      <c r="F84" s="63">
        <f>IFERROR(Biomass!L102,"")</f>
        <v>0</v>
      </c>
      <c r="G84" s="63">
        <f>IFERROR(Biomass!L133,"")</f>
        <v>0</v>
      </c>
      <c r="H84" s="63">
        <f>IFERROR(Biomass!L164,"")</f>
        <v>0</v>
      </c>
      <c r="I84" s="63" t="str">
        <f>IFERROR(Biomass!L195,"")</f>
        <v/>
      </c>
      <c r="J84" s="63" t="str">
        <f>IFERROR(Biomass!L226,"")</f>
        <v/>
      </c>
      <c r="K84" s="63" t="str">
        <f>IFERROR(Biomass!L257,"")</f>
        <v/>
      </c>
      <c r="L84" s="63" t="str">
        <f>IFERROR(Biomass!L288,"")</f>
        <v/>
      </c>
      <c r="M84" s="64">
        <f>AVERAGE(C84:L84)</f>
        <v>0</v>
      </c>
      <c r="N84" s="31"/>
    </row>
    <row r="85" spans="1:14" x14ac:dyDescent="0.2">
      <c r="A85" s="45"/>
      <c r="B85" s="146" t="s">
        <v>44</v>
      </c>
      <c r="C85" s="63">
        <f>IFERROR(Biomass!L10,"")</f>
        <v>0</v>
      </c>
      <c r="D85" s="63">
        <f>IFERROR(Biomass!L41,"")</f>
        <v>0</v>
      </c>
      <c r="E85" s="63">
        <f>IFERROR(Biomass!L72,"")</f>
        <v>0</v>
      </c>
      <c r="F85" s="63">
        <f>IFERROR(Biomass!L103,"")</f>
        <v>0</v>
      </c>
      <c r="G85" s="63">
        <f>IFERROR(Biomass!L134,"")</f>
        <v>0</v>
      </c>
      <c r="H85" s="63">
        <f>IFERROR(Biomass!L165,"")</f>
        <v>0</v>
      </c>
      <c r="I85" s="63" t="str">
        <f>IFERROR(Biomass!L196,"")</f>
        <v/>
      </c>
      <c r="J85" s="63" t="str">
        <f>IFERROR(Biomass!L227,"")</f>
        <v/>
      </c>
      <c r="K85" s="63" t="str">
        <f>IFERROR(Biomass!L258,"")</f>
        <v/>
      </c>
      <c r="L85" s="63" t="str">
        <f>IFERROR(Biomass!L289,"")</f>
        <v/>
      </c>
      <c r="M85" s="64">
        <f>AVERAGE(C85:L85)</f>
        <v>0</v>
      </c>
      <c r="N85" s="31"/>
    </row>
    <row r="86" spans="1:14" x14ac:dyDescent="0.2">
      <c r="A86" s="45"/>
      <c r="B86" s="23" t="s">
        <v>28</v>
      </c>
      <c r="C86" s="63">
        <f>IFERROR(Biomass!L11,"")</f>
        <v>0</v>
      </c>
      <c r="D86" s="63">
        <f>IFERROR(Biomass!L42,"")</f>
        <v>0</v>
      </c>
      <c r="E86" s="63">
        <f>IFERROR(Biomass!L73,"")</f>
        <v>0</v>
      </c>
      <c r="F86" s="63">
        <f>IFERROR(Biomass!L104,"")</f>
        <v>6.6414975756980787</v>
      </c>
      <c r="G86" s="63">
        <f>IFERROR(Biomass!L135,"")</f>
        <v>0</v>
      </c>
      <c r="H86" s="63">
        <f>IFERROR(Biomass!L166,"")</f>
        <v>0</v>
      </c>
      <c r="I86" s="63" t="str">
        <f>IFERROR(Biomass!L197,"")</f>
        <v/>
      </c>
      <c r="J86" s="63" t="str">
        <f>IFERROR(Biomass!L228,"")</f>
        <v/>
      </c>
      <c r="K86" s="63" t="str">
        <f>IFERROR(Biomass!L259,"")</f>
        <v/>
      </c>
      <c r="L86" s="63" t="str">
        <f>IFERROR(Biomass!L290,"")</f>
        <v/>
      </c>
      <c r="M86" s="64">
        <f>AVERAGE(C86:L86)</f>
        <v>1.1069162626163465</v>
      </c>
      <c r="N86" s="31"/>
    </row>
    <row r="87" spans="1:14" x14ac:dyDescent="0.2">
      <c r="A87" s="45"/>
      <c r="B87" s="23" t="s">
        <v>29</v>
      </c>
      <c r="C87" s="63">
        <f>IFERROR(Biomass!L12,"")</f>
        <v>0</v>
      </c>
      <c r="D87" s="63">
        <f>IFERROR(Biomass!L43,"")</f>
        <v>0</v>
      </c>
      <c r="E87" s="63">
        <f>IFERROR(Biomass!L74,"")</f>
        <v>0</v>
      </c>
      <c r="F87" s="63">
        <f>IFERROR(Biomass!L105,"")</f>
        <v>0</v>
      </c>
      <c r="G87" s="63">
        <f>IFERROR(Biomass!L136,"")</f>
        <v>0</v>
      </c>
      <c r="H87" s="63">
        <f>IFERROR(Biomass!L167,"")</f>
        <v>0</v>
      </c>
      <c r="I87" s="63" t="str">
        <f>IFERROR(Biomass!L198,"")</f>
        <v/>
      </c>
      <c r="J87" s="63" t="str">
        <f>IFERROR(Biomass!L229,"")</f>
        <v/>
      </c>
      <c r="K87" s="63" t="str">
        <f>IFERROR(Biomass!L260,"")</f>
        <v/>
      </c>
      <c r="L87" s="63" t="str">
        <f>IFERROR(Biomass!L291,"")</f>
        <v/>
      </c>
      <c r="M87" s="64">
        <f>AVERAGE(C87:L87)</f>
        <v>0</v>
      </c>
      <c r="N87" s="31"/>
    </row>
    <row r="88" spans="1:14" x14ac:dyDescent="0.2">
      <c r="A88" s="45"/>
      <c r="B88" s="23" t="s">
        <v>26</v>
      </c>
      <c r="C88" s="63">
        <f>IFERROR(Biomass!L13,"")</f>
        <v>0</v>
      </c>
      <c r="D88" s="63">
        <f>IFERROR(Biomass!L44,"")</f>
        <v>0</v>
      </c>
      <c r="E88" s="63">
        <f>IFERROR(Biomass!L75,"")</f>
        <v>0</v>
      </c>
      <c r="F88" s="63">
        <f>IFERROR(Biomass!L106,"")</f>
        <v>0</v>
      </c>
      <c r="G88" s="63">
        <f>IFERROR(Biomass!L137,"")</f>
        <v>0</v>
      </c>
      <c r="H88" s="63">
        <f>IFERROR(Biomass!L168,"")</f>
        <v>0</v>
      </c>
      <c r="I88" s="63" t="str">
        <f>IFERROR(Biomass!L199,"")</f>
        <v/>
      </c>
      <c r="J88" s="63" t="str">
        <f>IFERROR(Biomass!L230,"")</f>
        <v/>
      </c>
      <c r="K88" s="63" t="str">
        <f>IFERROR(Biomass!L261,"")</f>
        <v/>
      </c>
      <c r="L88" s="63" t="str">
        <f>IFERROR(Biomass!L292,"")</f>
        <v/>
      </c>
      <c r="M88" s="64">
        <f>AVERAGE(C88:L88)</f>
        <v>0</v>
      </c>
      <c r="N88" s="31"/>
    </row>
    <row r="89" spans="1:14" x14ac:dyDescent="0.2">
      <c r="A89" s="45"/>
      <c r="B89" s="21"/>
      <c r="C89" s="63"/>
      <c r="D89" s="63"/>
      <c r="E89" s="63"/>
      <c r="F89" s="63"/>
      <c r="G89" s="63"/>
      <c r="H89" s="63"/>
      <c r="I89" s="63"/>
      <c r="J89" s="63"/>
      <c r="K89" s="63"/>
      <c r="L89" s="63"/>
      <c r="M89" s="64"/>
      <c r="N89" s="31"/>
    </row>
    <row r="90" spans="1:14" x14ac:dyDescent="0.2">
      <c r="A90" s="45"/>
      <c r="B90" s="23" t="s">
        <v>45</v>
      </c>
      <c r="C90" s="63">
        <f>IFERROR(Biomass!L15,"")</f>
        <v>0</v>
      </c>
      <c r="D90" s="63">
        <f>IFERROR(Biomass!L46,"")</f>
        <v>0</v>
      </c>
      <c r="E90" s="63">
        <f>IFERROR(Biomass!L77,"")</f>
        <v>0</v>
      </c>
      <c r="F90" s="63">
        <f>IFERROR(Biomass!L108,"")</f>
        <v>0</v>
      </c>
      <c r="G90" s="63">
        <f>IFERROR(Biomass!L139,"")</f>
        <v>0</v>
      </c>
      <c r="H90" s="63">
        <f>IFERROR(Biomass!L170,"")</f>
        <v>0</v>
      </c>
      <c r="I90" s="63" t="str">
        <f>IFERROR(Biomass!L201,"")</f>
        <v/>
      </c>
      <c r="J90" s="63" t="str">
        <f>IFERROR(Biomass!L232,"")</f>
        <v/>
      </c>
      <c r="K90" s="63" t="str">
        <f>IFERROR(Biomass!L263,"")</f>
        <v/>
      </c>
      <c r="L90" s="63" t="str">
        <f>IFERROR(Biomass!L294,"")</f>
        <v/>
      </c>
      <c r="M90" s="64">
        <f t="shared" ref="M90:M104" si="6">AVERAGE(C90:L90)</f>
        <v>0</v>
      </c>
      <c r="N90" s="31"/>
    </row>
    <row r="91" spans="1:14" x14ac:dyDescent="0.2">
      <c r="A91" s="45"/>
      <c r="B91" s="23" t="s">
        <v>46</v>
      </c>
      <c r="C91" s="63">
        <f>IFERROR(Biomass!L16,"")</f>
        <v>0</v>
      </c>
      <c r="D91" s="63">
        <f>IFERROR(Biomass!L47,"")</f>
        <v>0</v>
      </c>
      <c r="E91" s="63">
        <f>IFERROR(Biomass!L78,"")</f>
        <v>0</v>
      </c>
      <c r="F91" s="63">
        <f>IFERROR(Biomass!L109,"")</f>
        <v>0</v>
      </c>
      <c r="G91" s="63">
        <f>IFERROR(Biomass!L140,"")</f>
        <v>0</v>
      </c>
      <c r="H91" s="63">
        <f>IFERROR(Biomass!L171,"")</f>
        <v>0</v>
      </c>
      <c r="I91" s="63" t="str">
        <f>IFERROR(Biomass!L202,"")</f>
        <v/>
      </c>
      <c r="J91" s="63" t="str">
        <f>IFERROR(Biomass!L233,"")</f>
        <v/>
      </c>
      <c r="K91" s="63" t="str">
        <f>IFERROR(Biomass!L264,"")</f>
        <v/>
      </c>
      <c r="L91" s="63" t="str">
        <f>IFERROR(Biomass!L295,"")</f>
        <v/>
      </c>
      <c r="M91" s="64">
        <f t="shared" si="6"/>
        <v>0</v>
      </c>
      <c r="N91" s="31"/>
    </row>
    <row r="92" spans="1:14" x14ac:dyDescent="0.2">
      <c r="A92" s="45"/>
      <c r="B92" s="23" t="s">
        <v>47</v>
      </c>
      <c r="C92" s="63">
        <f>IFERROR(Biomass!L17,"")</f>
        <v>0</v>
      </c>
      <c r="D92" s="63">
        <f>IFERROR(Biomass!L48,"")</f>
        <v>0</v>
      </c>
      <c r="E92" s="63">
        <f>IFERROR(Biomass!L79,"")</f>
        <v>0</v>
      </c>
      <c r="F92" s="63">
        <f>IFERROR(Biomass!L110,"")</f>
        <v>0</v>
      </c>
      <c r="G92" s="63">
        <f>IFERROR(Biomass!L141,"")</f>
        <v>0</v>
      </c>
      <c r="H92" s="63">
        <f>IFERROR(Biomass!L172,"")</f>
        <v>0</v>
      </c>
      <c r="I92" s="63" t="str">
        <f>IFERROR(Biomass!L203,"")</f>
        <v/>
      </c>
      <c r="J92" s="63" t="str">
        <f>IFERROR(Biomass!L234,"")</f>
        <v/>
      </c>
      <c r="K92" s="63" t="str">
        <f>IFERROR(Biomass!L265,"")</f>
        <v/>
      </c>
      <c r="L92" s="63" t="str">
        <f>IFERROR(Biomass!L296,"")</f>
        <v/>
      </c>
      <c r="M92" s="64">
        <f t="shared" si="6"/>
        <v>0</v>
      </c>
      <c r="N92" s="31"/>
    </row>
    <row r="93" spans="1:14" x14ac:dyDescent="0.2">
      <c r="A93" s="45"/>
      <c r="B93" s="23" t="s">
        <v>48</v>
      </c>
      <c r="C93" s="63">
        <f>IFERROR(Biomass!L18,"")</f>
        <v>0</v>
      </c>
      <c r="D93" s="63">
        <f>IFERROR(Biomass!L49,"")</f>
        <v>0</v>
      </c>
      <c r="E93" s="63">
        <f>IFERROR(Biomass!L80,"")</f>
        <v>0</v>
      </c>
      <c r="F93" s="63">
        <f>IFERROR(Biomass!L111,"")</f>
        <v>0</v>
      </c>
      <c r="G93" s="63">
        <f>IFERROR(Biomass!L142,"")</f>
        <v>0</v>
      </c>
      <c r="H93" s="63">
        <f>IFERROR(Biomass!L173,"")</f>
        <v>0</v>
      </c>
      <c r="I93" s="63" t="str">
        <f>IFERROR(Biomass!L204,"")</f>
        <v/>
      </c>
      <c r="J93" s="63" t="str">
        <f>IFERROR(Biomass!L235,"")</f>
        <v/>
      </c>
      <c r="K93" s="63" t="str">
        <f>IFERROR(Biomass!L266,"")</f>
        <v/>
      </c>
      <c r="L93" s="63" t="str">
        <f>IFERROR(Biomass!L297,"")</f>
        <v/>
      </c>
      <c r="M93" s="64">
        <f t="shared" si="6"/>
        <v>0</v>
      </c>
      <c r="N93" s="31"/>
    </row>
    <row r="94" spans="1:14" x14ac:dyDescent="0.2">
      <c r="A94" s="45"/>
      <c r="B94" s="23" t="s">
        <v>32</v>
      </c>
      <c r="C94" s="63">
        <f>IFERROR(Biomass!L19,"")</f>
        <v>0</v>
      </c>
      <c r="D94" s="63">
        <f>IFERROR(Biomass!L50,"")</f>
        <v>0</v>
      </c>
      <c r="E94" s="63">
        <f>IFERROR(Biomass!L81,"")</f>
        <v>0</v>
      </c>
      <c r="F94" s="63">
        <f>IFERROR(Biomass!L112,"")</f>
        <v>0</v>
      </c>
      <c r="G94" s="63">
        <f>IFERROR(Biomass!L143,"")</f>
        <v>0</v>
      </c>
      <c r="H94" s="63">
        <f>IFERROR(Biomass!L174,"")</f>
        <v>0</v>
      </c>
      <c r="I94" s="63" t="str">
        <f>IFERROR(Biomass!L205,"")</f>
        <v/>
      </c>
      <c r="J94" s="63" t="str">
        <f>IFERROR(Biomass!L236,"")</f>
        <v/>
      </c>
      <c r="K94" s="63" t="str">
        <f>IFERROR(Biomass!L267,"")</f>
        <v/>
      </c>
      <c r="L94" s="63" t="str">
        <f>IFERROR(Biomass!L298,"")</f>
        <v/>
      </c>
      <c r="M94" s="64">
        <f t="shared" si="6"/>
        <v>0</v>
      </c>
      <c r="N94" s="31"/>
    </row>
    <row r="95" spans="1:14" x14ac:dyDescent="0.2">
      <c r="A95" s="45"/>
      <c r="B95" s="23" t="s">
        <v>49</v>
      </c>
      <c r="C95" s="63">
        <f>IFERROR(Biomass!L20,"")</f>
        <v>152.45681669214349</v>
      </c>
      <c r="D95" s="63">
        <f>IFERROR(Biomass!L51,"")</f>
        <v>87.778167186385645</v>
      </c>
      <c r="E95" s="63">
        <f>IFERROR(Biomass!L82,"")</f>
        <v>41.579131825130041</v>
      </c>
      <c r="F95" s="63">
        <f>IFERROR(Biomass!L113,"")</f>
        <v>27.719421216753364</v>
      </c>
      <c r="G95" s="63">
        <f>IFERROR(Biomass!L144,"")</f>
        <v>73.918456578008971</v>
      </c>
      <c r="H95" s="63">
        <f>IFERROR(Biomass!L175,"")</f>
        <v>83.158263650260082</v>
      </c>
      <c r="I95" s="63" t="str">
        <f>IFERROR(Biomass!L206,"")</f>
        <v/>
      </c>
      <c r="J95" s="63" t="str">
        <f>IFERROR(Biomass!L237,"")</f>
        <v/>
      </c>
      <c r="K95" s="63" t="str">
        <f>IFERROR(Biomass!L268,"")</f>
        <v/>
      </c>
      <c r="L95" s="63" t="str">
        <f>IFERROR(Biomass!L299,"")</f>
        <v/>
      </c>
      <c r="M95" s="64">
        <f t="shared" si="6"/>
        <v>77.768376191446933</v>
      </c>
      <c r="N95" s="31"/>
    </row>
    <row r="96" spans="1:14" x14ac:dyDescent="0.2">
      <c r="A96" s="45"/>
      <c r="B96" s="23" t="s">
        <v>76</v>
      </c>
      <c r="C96" s="63">
        <f>IFERROR(Biomass!L21,"")</f>
        <v>0</v>
      </c>
      <c r="D96" s="63">
        <f>IFERROR(Biomass!L52,"")</f>
        <v>0</v>
      </c>
      <c r="E96" s="63">
        <f>IFERROR(Biomass!L83,"")</f>
        <v>0</v>
      </c>
      <c r="F96" s="63">
        <f>IFERROR(Biomass!L114,"")</f>
        <v>0</v>
      </c>
      <c r="G96" s="63">
        <f>IFERROR(Biomass!L145,"")</f>
        <v>0</v>
      </c>
      <c r="H96" s="63">
        <f>IFERROR(Biomass!L176,"")</f>
        <v>0</v>
      </c>
      <c r="I96" s="63" t="str">
        <f>IFERROR(Biomass!L207,"")</f>
        <v/>
      </c>
      <c r="J96" s="63" t="str">
        <f>IFERROR(Biomass!L238,"")</f>
        <v/>
      </c>
      <c r="K96" s="63" t="str">
        <f>IFERROR(Biomass!L269,"")</f>
        <v/>
      </c>
      <c r="L96" s="63" t="str">
        <f>IFERROR(Biomass!L300,"")</f>
        <v/>
      </c>
      <c r="M96" s="64">
        <f t="shared" ref="M96:M98" si="7">AVERAGE(C96:L96)</f>
        <v>0</v>
      </c>
      <c r="N96" s="31"/>
    </row>
    <row r="97" spans="1:14" x14ac:dyDescent="0.2">
      <c r="A97" s="45"/>
      <c r="B97" s="23" t="s">
        <v>33</v>
      </c>
      <c r="C97" s="63">
        <f>IFERROR(Biomass!L22,"")</f>
        <v>0</v>
      </c>
      <c r="D97" s="63">
        <f>IFERROR(Biomass!L53,"")</f>
        <v>0</v>
      </c>
      <c r="E97" s="63">
        <f>IFERROR(Biomass!L84,"")</f>
        <v>0</v>
      </c>
      <c r="F97" s="63">
        <f>IFERROR(Biomass!L115,"")</f>
        <v>0</v>
      </c>
      <c r="G97" s="63">
        <f>IFERROR(Biomass!L146,"")</f>
        <v>0</v>
      </c>
      <c r="H97" s="63">
        <f>IFERROR(Biomass!L177,"")</f>
        <v>0</v>
      </c>
      <c r="I97" s="63" t="str">
        <f>IFERROR(Biomass!L208,"")</f>
        <v/>
      </c>
      <c r="J97" s="63" t="str">
        <f>IFERROR(Biomass!L239,"")</f>
        <v/>
      </c>
      <c r="K97" s="63" t="str">
        <f>IFERROR(Biomass!L270,"")</f>
        <v/>
      </c>
      <c r="L97" s="63" t="str">
        <f>IFERROR(Biomass!L301,"")</f>
        <v/>
      </c>
      <c r="M97" s="64">
        <f t="shared" si="7"/>
        <v>0</v>
      </c>
      <c r="N97" s="31"/>
    </row>
    <row r="98" spans="1:14" x14ac:dyDescent="0.2">
      <c r="A98" s="45"/>
      <c r="B98" s="23" t="s">
        <v>111</v>
      </c>
      <c r="C98" s="63">
        <f>IFERROR(Biomass!L23,"")</f>
        <v>0</v>
      </c>
      <c r="D98" s="63">
        <f>IFERROR(Biomass!L54,"")</f>
        <v>0</v>
      </c>
      <c r="E98" s="63">
        <f>IFERROR(Biomass!L85,"")</f>
        <v>0</v>
      </c>
      <c r="F98" s="63">
        <f>IFERROR(Biomass!L116,"")</f>
        <v>0</v>
      </c>
      <c r="G98" s="63">
        <f>IFERROR(Biomass!L147,"")</f>
        <v>0</v>
      </c>
      <c r="H98" s="63">
        <f>IFERROR(Biomass!L178,"")</f>
        <v>0</v>
      </c>
      <c r="I98" s="63" t="str">
        <f>IFERROR(Biomass!L209,"")</f>
        <v/>
      </c>
      <c r="J98" s="63" t="str">
        <f>IFERROR(Biomass!L240,"")</f>
        <v/>
      </c>
      <c r="K98" s="63" t="str">
        <f>IFERROR(Biomass!L271,"")</f>
        <v/>
      </c>
      <c r="L98" s="63" t="str">
        <f>IFERROR(Biomass!L302,"")</f>
        <v/>
      </c>
      <c r="M98" s="64">
        <f t="shared" si="7"/>
        <v>0</v>
      </c>
      <c r="N98" s="31"/>
    </row>
    <row r="99" spans="1:14" x14ac:dyDescent="0.2">
      <c r="A99" s="45"/>
      <c r="B99" s="23" t="s">
        <v>50</v>
      </c>
      <c r="C99" s="63">
        <f>IFERROR(Biomass!L24,"")</f>
        <v>0</v>
      </c>
      <c r="D99" s="63">
        <f>IFERROR(Biomass!L55,"")</f>
        <v>0</v>
      </c>
      <c r="E99" s="63">
        <f>IFERROR(Biomass!L86,"")</f>
        <v>0</v>
      </c>
      <c r="F99" s="63">
        <f>IFERROR(Biomass!L117,"")</f>
        <v>0</v>
      </c>
      <c r="G99" s="63">
        <f>IFERROR(Biomass!L148,"")</f>
        <v>0</v>
      </c>
      <c r="H99" s="63">
        <f>IFERROR(Biomass!L179,"")</f>
        <v>0</v>
      </c>
      <c r="I99" s="63" t="str">
        <f>IFERROR(Biomass!L210,"")</f>
        <v/>
      </c>
      <c r="J99" s="63" t="str">
        <f>IFERROR(Biomass!L241,"")</f>
        <v/>
      </c>
      <c r="K99" s="63" t="str">
        <f>IFERROR(Biomass!L272,"")</f>
        <v/>
      </c>
      <c r="L99" s="63" t="str">
        <f>IFERROR(Biomass!L303,"")</f>
        <v/>
      </c>
      <c r="M99" s="64">
        <f t="shared" si="6"/>
        <v>0</v>
      </c>
      <c r="N99" s="31"/>
    </row>
    <row r="100" spans="1:14" x14ac:dyDescent="0.2">
      <c r="A100" s="45"/>
      <c r="B100" s="23" t="s">
        <v>31</v>
      </c>
      <c r="C100" s="63">
        <f>IFERROR(Biomass!L25,"")</f>
        <v>0</v>
      </c>
      <c r="D100" s="63">
        <f>IFERROR(Biomass!L56,"")</f>
        <v>0</v>
      </c>
      <c r="E100" s="63">
        <f>IFERROR(Biomass!L87,"")</f>
        <v>0</v>
      </c>
      <c r="F100" s="63">
        <f>IFERROR(Biomass!L118,"")</f>
        <v>0</v>
      </c>
      <c r="G100" s="63">
        <f>IFERROR(Biomass!L149,"")</f>
        <v>0</v>
      </c>
      <c r="H100" s="63">
        <f>IFERROR(Biomass!L180,"")</f>
        <v>0</v>
      </c>
      <c r="I100" s="63" t="str">
        <f>IFERROR(Biomass!L211,"")</f>
        <v/>
      </c>
      <c r="J100" s="63" t="str">
        <f>IFERROR(Biomass!L242,"")</f>
        <v/>
      </c>
      <c r="K100" s="63" t="str">
        <f>IFERROR(Biomass!L273,"")</f>
        <v/>
      </c>
      <c r="L100" s="63" t="str">
        <f>IFERROR(Biomass!L304,"")</f>
        <v/>
      </c>
      <c r="M100" s="64">
        <f t="shared" si="6"/>
        <v>0</v>
      </c>
      <c r="N100" s="31"/>
    </row>
    <row r="101" spans="1:14" x14ac:dyDescent="0.2">
      <c r="A101" s="45"/>
      <c r="B101" s="23" t="s">
        <v>106</v>
      </c>
      <c r="C101" s="63">
        <f>IFERROR(Biomass!L26,"")</f>
        <v>0</v>
      </c>
      <c r="D101" s="63">
        <f>IFERROR(Biomass!L57,"")</f>
        <v>0</v>
      </c>
      <c r="E101" s="63">
        <f>IFERROR(Biomass!L88,"")</f>
        <v>0</v>
      </c>
      <c r="F101" s="63">
        <f>IFERROR(Biomass!L119,"")</f>
        <v>0</v>
      </c>
      <c r="G101" s="63">
        <f>IFERROR(Biomass!L150,"")</f>
        <v>0</v>
      </c>
      <c r="H101" s="63">
        <f>IFERROR(Biomass!L181,"")</f>
        <v>0</v>
      </c>
      <c r="I101" s="63" t="str">
        <f>IFERROR(Biomass!L212,"")</f>
        <v/>
      </c>
      <c r="J101" s="63" t="str">
        <f>IFERROR(Biomass!L243,"")</f>
        <v/>
      </c>
      <c r="K101" s="63" t="str">
        <f>IFERROR(Biomass!L274,"")</f>
        <v/>
      </c>
      <c r="L101" s="63" t="str">
        <f>IFERROR(Biomass!L305,"")</f>
        <v/>
      </c>
      <c r="M101" s="64">
        <f t="shared" si="6"/>
        <v>0</v>
      </c>
      <c r="N101" s="31"/>
    </row>
    <row r="102" spans="1:14" x14ac:dyDescent="0.2">
      <c r="A102" s="45"/>
      <c r="B102" s="23" t="s">
        <v>51</v>
      </c>
      <c r="C102" s="63">
        <f>IFERROR(Biomass!L27,"")</f>
        <v>0</v>
      </c>
      <c r="D102" s="63">
        <f>IFERROR(Biomass!L58,"")</f>
        <v>0</v>
      </c>
      <c r="E102" s="63">
        <f>IFERROR(Biomass!L89,"")</f>
        <v>0</v>
      </c>
      <c r="F102" s="63">
        <f>IFERROR(Biomass!L120,"")</f>
        <v>0</v>
      </c>
      <c r="G102" s="63">
        <f>IFERROR(Biomass!L151,"")</f>
        <v>0</v>
      </c>
      <c r="H102" s="63">
        <f>IFERROR(Biomass!L182,"")</f>
        <v>0</v>
      </c>
      <c r="I102" s="63" t="str">
        <f>IFERROR(Biomass!L213,"")</f>
        <v/>
      </c>
      <c r="J102" s="63" t="str">
        <f>IFERROR(Biomass!L244,"")</f>
        <v/>
      </c>
      <c r="K102" s="63" t="str">
        <f>IFERROR(Biomass!L275,"")</f>
        <v/>
      </c>
      <c r="L102" s="63" t="str">
        <f>IFERROR(Biomass!L306,"")</f>
        <v/>
      </c>
      <c r="M102" s="64">
        <f t="shared" si="6"/>
        <v>0</v>
      </c>
      <c r="N102" s="31"/>
    </row>
    <row r="103" spans="1:14" x14ac:dyDescent="0.2">
      <c r="A103" s="45"/>
      <c r="B103" s="23" t="s">
        <v>52</v>
      </c>
      <c r="C103" s="63">
        <f>IFERROR(Biomass!L28,"")</f>
        <v>0</v>
      </c>
      <c r="D103" s="63">
        <f>IFERROR(Biomass!L59,"")</f>
        <v>0</v>
      </c>
      <c r="E103" s="63">
        <f>IFERROR(Biomass!L90,"")</f>
        <v>0</v>
      </c>
      <c r="F103" s="63">
        <f>IFERROR(Biomass!L121,"")</f>
        <v>0</v>
      </c>
      <c r="G103" s="63">
        <f>IFERROR(Biomass!L152,"")</f>
        <v>0</v>
      </c>
      <c r="H103" s="63">
        <f>IFERROR(Biomass!L183,"")</f>
        <v>0</v>
      </c>
      <c r="I103" s="63" t="str">
        <f>IFERROR(Biomass!L214,"")</f>
        <v/>
      </c>
      <c r="J103" s="63" t="str">
        <f>IFERROR(Biomass!L245,"")</f>
        <v/>
      </c>
      <c r="K103" s="63" t="str">
        <f>IFERROR(Biomass!L276,"")</f>
        <v/>
      </c>
      <c r="L103" s="63" t="str">
        <f>IFERROR(Biomass!L307,"")</f>
        <v/>
      </c>
      <c r="M103" s="64">
        <f t="shared" si="6"/>
        <v>0</v>
      </c>
      <c r="N103" s="31"/>
    </row>
    <row r="104" spans="1:14" ht="16" thickBot="1" x14ac:dyDescent="0.25">
      <c r="A104" s="45"/>
      <c r="B104" s="23" t="s">
        <v>53</v>
      </c>
      <c r="C104" s="78">
        <f>IFERROR(Biomass!L29,"")</f>
        <v>0</v>
      </c>
      <c r="D104" s="78">
        <f>IFERROR(Biomass!L60,"")</f>
        <v>0</v>
      </c>
      <c r="E104" s="78">
        <f>IFERROR(Biomass!L91,"")</f>
        <v>0</v>
      </c>
      <c r="F104" s="78">
        <f>IFERROR(Biomass!L122,"")</f>
        <v>0</v>
      </c>
      <c r="G104" s="78">
        <f>IFERROR(Biomass!L153,"")</f>
        <v>0</v>
      </c>
      <c r="H104" s="78">
        <f>IFERROR(Biomass!L184,"")</f>
        <v>0</v>
      </c>
      <c r="I104" s="78" t="str">
        <f>IFERROR(Biomass!L215,"")</f>
        <v/>
      </c>
      <c r="J104" s="78" t="str">
        <f>IFERROR(Biomass!L246,"")</f>
        <v/>
      </c>
      <c r="K104" s="78" t="str">
        <f>IFERROR(Biomass!L277,"")</f>
        <v/>
      </c>
      <c r="L104" s="78" t="str">
        <f>IFERROR(Biomass!L308,"")</f>
        <v/>
      </c>
      <c r="M104" s="73">
        <f t="shared" si="6"/>
        <v>0</v>
      </c>
      <c r="N104" s="31"/>
    </row>
    <row r="105" spans="1:14" x14ac:dyDescent="0.2">
      <c r="A105" s="45"/>
      <c r="B105" s="56" t="s">
        <v>71</v>
      </c>
      <c r="C105" s="65">
        <f>IF('Site Description'!B$34="","",SUM(C79:C104))</f>
        <v>152.45681669214349</v>
      </c>
      <c r="D105" s="65">
        <f>IF('Site Description'!C$34="","",SUM(D79:D104))</f>
        <v>87.778167186385645</v>
      </c>
      <c r="E105" s="65">
        <f>IF('Site Description'!D$34="","",SUM(E79:E104))</f>
        <v>41.579131825130041</v>
      </c>
      <c r="F105" s="65">
        <f>IF('Site Description'!E$34="","",SUM(F79:F104))</f>
        <v>34.360918792451443</v>
      </c>
      <c r="G105" s="65">
        <f>IF('Site Description'!F$34="","",SUM(G79:G104))</f>
        <v>73.918456578008971</v>
      </c>
      <c r="H105" s="65">
        <f>IF('Site Description'!G$34="","",SUM(H79:H104))</f>
        <v>83.158263650260082</v>
      </c>
      <c r="I105" s="65" t="str">
        <f>IF('Site Description'!H$34="","",SUM(I79:I104))</f>
        <v/>
      </c>
      <c r="J105" s="65" t="str">
        <f>IF('Site Description'!I$34="","",SUM(J79:J104))</f>
        <v/>
      </c>
      <c r="K105" s="65" t="str">
        <f>IF('Site Description'!J$34="","",SUM(K79:K104))</f>
        <v/>
      </c>
      <c r="L105" s="65" t="str">
        <f>IF('Site Description'!K$34="","",SUM(L79:L104))</f>
        <v/>
      </c>
      <c r="M105" s="72"/>
      <c r="N105" s="31"/>
    </row>
    <row r="106" spans="1:14" x14ac:dyDescent="0.2">
      <c r="A106" s="45"/>
      <c r="B106" s="41" t="s">
        <v>73</v>
      </c>
      <c r="C106" s="67">
        <f>IF('Site Description'!B$34="","",SUM(C82,C84:C88,C100,C95))</f>
        <v>152.45681669214349</v>
      </c>
      <c r="D106" s="67">
        <f>IF('Site Description'!C$34="","",SUM(D82,D84:D88,D100,D95))</f>
        <v>87.778167186385645</v>
      </c>
      <c r="E106" s="67">
        <f>IF('Site Description'!D$34="","",SUM(E82,E84:E88,E100,E95))</f>
        <v>41.579131825130041</v>
      </c>
      <c r="F106" s="67">
        <f>IF('Site Description'!E$34="","",SUM(F82,F84:F88,F100,F95))</f>
        <v>34.360918792451443</v>
      </c>
      <c r="G106" s="67">
        <f>IF('Site Description'!F$34="","",SUM(G82,G84:G88,G100,G95))</f>
        <v>73.918456578008971</v>
      </c>
      <c r="H106" s="67">
        <f>IF('Site Description'!G$34="","",SUM(H82,H84:H88,H100,H95))</f>
        <v>83.158263650260082</v>
      </c>
      <c r="I106" s="67" t="str">
        <f>IF('Site Description'!H$34="","",SUM(I82,I84:I88,I100,I95))</f>
        <v/>
      </c>
      <c r="J106" s="67" t="str">
        <f>IF('Site Description'!I$34="","",SUM(J82,J84:J88,J100,J95))</f>
        <v/>
      </c>
      <c r="K106" s="67" t="str">
        <f>IF('Site Description'!J$34="","",SUM(K82,K84:K88,K100,K95))</f>
        <v/>
      </c>
      <c r="L106" s="67" t="str">
        <f>IF('Site Description'!K$34="","",SUM(L82,L84:L88,L100,L95))</f>
        <v/>
      </c>
      <c r="M106" s="64"/>
      <c r="N106" s="31"/>
    </row>
    <row r="107" spans="1:14" ht="16" thickBot="1" x14ac:dyDescent="0.25">
      <c r="A107" s="45"/>
      <c r="B107" s="57" t="s">
        <v>74</v>
      </c>
      <c r="C107" s="69">
        <f>IF('Site Description'!B$34="","",SUM(C101:C104,C96:C99,C90:C94,C81))</f>
        <v>0</v>
      </c>
      <c r="D107" s="69">
        <f>IF('Site Description'!C$34="","",SUM(D101:D104,D96:D99,D90:D94,D81))</f>
        <v>0</v>
      </c>
      <c r="E107" s="69">
        <f>IF('Site Description'!D$34="","",SUM(E101:E104,E96:E99,E90:E94,E81))</f>
        <v>0</v>
      </c>
      <c r="F107" s="69">
        <f>IF('Site Description'!E$34="","",SUM(F101:F104,F96:F99,F90:F94,F81))</f>
        <v>0</v>
      </c>
      <c r="G107" s="69">
        <f>IF('Site Description'!F$34="","",SUM(G101:G104,G96:G99,G90:G94,G81))</f>
        <v>0</v>
      </c>
      <c r="H107" s="69">
        <f>IF('Site Description'!G$34="","",SUM(H101:H104,H96:H99,H90:H94,H81))</f>
        <v>0</v>
      </c>
      <c r="I107" s="69" t="str">
        <f>IF('Site Description'!H$34="","",SUM(I101:I104,I96:I99,I90:I94,I81))</f>
        <v/>
      </c>
      <c r="J107" s="69" t="str">
        <f>IF('Site Description'!I$34="","",SUM(J101:J104,J96:J99,J90:J94,J81))</f>
        <v/>
      </c>
      <c r="K107" s="69" t="str">
        <f>IF('Site Description'!J$34="","",SUM(K101:K104,K96:K99,K90:K94,K81))</f>
        <v/>
      </c>
      <c r="L107" s="69" t="str">
        <f>IF('Site Description'!K$34="","",SUM(L101:L104,L96:L99,L90:L94,L81))</f>
        <v/>
      </c>
      <c r="M107" s="73"/>
      <c r="N107" s="31"/>
    </row>
    <row r="108" spans="1:14" x14ac:dyDescent="0.2">
      <c r="A108" s="45"/>
      <c r="B108" s="29"/>
      <c r="C108" s="29"/>
      <c r="D108" s="29"/>
      <c r="E108" s="29"/>
      <c r="F108" s="29"/>
      <c r="G108" s="29"/>
      <c r="H108" s="29"/>
      <c r="I108" s="29"/>
      <c r="J108" s="29"/>
      <c r="K108" s="29"/>
      <c r="L108" s="29"/>
      <c r="M108" s="29"/>
      <c r="N108" s="31"/>
    </row>
    <row r="109" spans="1:14" ht="16" thickBot="1" x14ac:dyDescent="0.25">
      <c r="A109" s="58"/>
      <c r="B109" s="80"/>
      <c r="C109" s="80"/>
      <c r="D109" s="80"/>
      <c r="E109" s="80"/>
      <c r="F109" s="80"/>
      <c r="G109" s="80"/>
      <c r="H109" s="80"/>
      <c r="I109" s="80"/>
      <c r="J109" s="80"/>
      <c r="K109" s="80"/>
      <c r="L109" s="80"/>
      <c r="M109" s="80"/>
      <c r="N109" s="60"/>
    </row>
  </sheetData>
  <sheetProtection algorithmName="SHA-512" hashValue="6Lqz8QBjhQKmbzTWDK8stl9lbzO1qp8+DrEY+nRJIVu9k45vyaAigafkxgW72v5Cpwp18usPlbeK5Y1JBZrNrw==" saltValue="XR7tA8yem2g3BdloXLOOXQ==" spinCount="100000" sheet="1" objects="1" scenarios="1"/>
  <mergeCells count="6">
    <mergeCell ref="B77:M77"/>
    <mergeCell ref="B11:M11"/>
    <mergeCell ref="D4:F4"/>
    <mergeCell ref="G4:I4"/>
    <mergeCell ref="J4:L4"/>
    <mergeCell ref="B44:M44"/>
  </mergeCells>
  <pageMargins left="0.35433070866141736" right="0.35433070866141736" top="0.98425196850393704" bottom="0.98425196850393704" header="0.51181102362204722" footer="0.51181102362204722"/>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Site Description</vt:lpstr>
      <vt:lpstr>Data Entry</vt:lpstr>
      <vt:lpstr>Density</vt:lpstr>
      <vt:lpstr>Biomass</vt:lpstr>
      <vt:lpstr>Bioerosion Rates</vt:lpstr>
      <vt:lpstr>Equations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Fraser Januchowski-Hartley;Ines Lange</dc:creator>
  <cp:lastModifiedBy>Microsoft Office User</cp:lastModifiedBy>
  <dcterms:created xsi:type="dcterms:W3CDTF">2015-01-16T11:11:24Z</dcterms:created>
  <dcterms:modified xsi:type="dcterms:W3CDTF">2022-07-14T13:37:27Z</dcterms:modified>
</cp:coreProperties>
</file>