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85\Documents\MSBA\Decision Analysis\HW6\"/>
    </mc:Choice>
  </mc:AlternateContent>
  <xr:revisionPtr revIDLastSave="0" documentId="8_{CBED8E4D-A2E7-432B-B916-DBE781850456}" xr6:coauthVersionLast="45" xr6:coauthVersionMax="45" xr10:uidLastSave="{00000000-0000-0000-0000-000000000000}"/>
  <bookViews>
    <workbookView xWindow="-110" yWindow="-110" windowWidth="18490" windowHeight="11020" xr2:uid="{BA120316-42C9-4410-8506-DAB48DB37E24}"/>
  </bookViews>
  <sheets>
    <sheet name="First Trees" sheetId="1" r:id="rId1"/>
    <sheet name="Second Tree" sheetId="4" r:id="rId2"/>
    <sheet name="treeCalc_3" sheetId="5" state="hidden" r:id="rId3"/>
    <sheet name="treeCalc_2" sheetId="3" state="hidden" r:id="rId4"/>
    <sheet name="treeCalc_1" sheetId="2" state="hidden" r:id="rId5"/>
  </sheets>
  <definedNames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TRUE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0.65</definedName>
    <definedName name="PTree_SensitivityAnalysis_Inputs_1_Minimum" hidden="1">0.55</definedName>
    <definedName name="PTree_SensitivityAnalysis_Inputs_1_OneWayAnalysis" hidden="1">0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2</definedName>
    <definedName name="PTree_SensitivityAnalysis_Inputs_1_VaryCell" hidden="1">'First Trees'!$L$37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0.2</definedName>
    <definedName name="PTree_SensitivityAnalysis_Inputs_2_Minimum" hidden="1">0.1</definedName>
    <definedName name="PTree_SensitivityAnalysis_Inputs_2_OneWayAnalysis" hidden="1">0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2</definedName>
    <definedName name="PTree_SensitivityAnalysis_Inputs_2_VaryCell" hidden="1">'First Trees'!$L$41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25</definedName>
    <definedName name="PTree_SensitivityAnalysis_Inputs_3_Minimum" hidden="1">-25</definedName>
    <definedName name="PTree_SensitivityAnalysis_Inputs_3_OneWayAnalysis" hidden="1">0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hidden="1">'First Trees'!$L$43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25</definedName>
    <definedName name="PTree_SensitivityAnalysis_Inputs_4_Minimum" hidden="1">-25</definedName>
    <definedName name="PTree_SensitivityAnalysis_Inputs_4_OneWayAnalysis" hidden="1">0</definedName>
    <definedName name="PTree_SensitivityAnalysis_Inputs_4_Steps" hidden="1">11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hidden="1">'First Trees'!$L$45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-135</definedName>
    <definedName name="PTree_SensitivityAnalysis_Inputs_5_Minimum" hidden="1">-145</definedName>
    <definedName name="PTree_SensitivityAnalysis_Inputs_5_OneWayAnalysis" hidden="1">0</definedName>
    <definedName name="PTree_SensitivityAnalysis_Inputs_5_Steps" hidden="1">11</definedName>
    <definedName name="PTree_SensitivityAnalysis_Inputs_5_TwoWayAnalysis" hidden="1">0</definedName>
    <definedName name="PTree_SensitivityAnalysis_Inputs_5_VariationMethod" hidden="1">2</definedName>
    <definedName name="PTree_SensitivityAnalysis_Inputs_5_VaryCell" hidden="1">'First Trees'!$K$40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0.8</definedName>
    <definedName name="PTree_SensitivityAnalysis_Inputs_6_Minimum" hidden="1">0.7</definedName>
    <definedName name="PTree_SensitivityAnalysis_Inputs_6_OneWayAnalysis" hidden="1">1</definedName>
    <definedName name="PTree_SensitivityAnalysis_Inputs_6_Steps" hidden="1">11</definedName>
    <definedName name="PTree_SensitivityAnalysis_Inputs_6_TwoWayAnalysis" hidden="1">0</definedName>
    <definedName name="PTree_SensitivityAnalysis_Inputs_6_VariationMethod" hidden="1">2</definedName>
    <definedName name="PTree_SensitivityAnalysis_Inputs_6_VaryCell" hidden="1">'First Trees'!$M$105</definedName>
    <definedName name="PTree_SensitivityAnalysis_Inputs_Count" hidden="1">6</definedName>
    <definedName name="PTree_SensitivityAnalysis_Output_AlternateCellLabel" hidden="1">""</definedName>
    <definedName name="PTree_SensitivityAnalysis_Output_Cell" hidden="1">'First Trees'!$F$66</definedName>
    <definedName name="PTree_SensitivityAnalysis_Output_Model" hidden="1">PTreeObjectReference(PTDecisionTree_1,treeCalc_1!$A$1)</definedName>
    <definedName name="PTree_SensitivityAnalysis_Output_OutputType" hidden="1">0</definedName>
    <definedName name="PTree_SensitivityAnalysis_Output_StartingNode" hidden="1">PTreeObjectReference(NULL,NULL)</definedName>
    <definedName name="PTree_SensitivityAnalysis_ReportPlacement" hidden="1">1</definedName>
    <definedName name="PTree_SensitivityAnalysis_UpdateDisplay" hidden="1">FALSE</definedName>
    <definedName name="treeList" hidden="1">"11100000000000000000000000000000000000000000000000000000000000000000000000000000000000000000000000000000000000000000000000000000000000000000000000000000000000000000000000000000000000000000000000000000"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5" i="1" l="1"/>
  <c r="K18" i="3" s="1"/>
  <c r="K32" i="5"/>
  <c r="J32" i="5"/>
  <c r="K27" i="5"/>
  <c r="J27" i="5"/>
  <c r="K26" i="5"/>
  <c r="J26" i="5"/>
  <c r="O26" i="5"/>
  <c r="K25" i="5"/>
  <c r="J25" i="5"/>
  <c r="K22" i="5"/>
  <c r="J22" i="5"/>
  <c r="K21" i="5"/>
  <c r="J21" i="5"/>
  <c r="O21" i="5"/>
  <c r="K20" i="5"/>
  <c r="J20" i="5"/>
  <c r="K17" i="5"/>
  <c r="J17" i="5"/>
  <c r="K16" i="5"/>
  <c r="J16" i="5"/>
  <c r="O16" i="5"/>
  <c r="K34" i="5"/>
  <c r="J34" i="5"/>
  <c r="K15" i="5"/>
  <c r="J15" i="5"/>
  <c r="K14" i="5"/>
  <c r="J14" i="5"/>
  <c r="O14" i="5"/>
  <c r="K36" i="5"/>
  <c r="J36" i="5"/>
  <c r="K13" i="5"/>
  <c r="J13" i="5"/>
  <c r="J12" i="5"/>
  <c r="O12" i="5"/>
  <c r="J37" i="5"/>
  <c r="K35" i="5"/>
  <c r="J35" i="5"/>
  <c r="J33" i="5"/>
  <c r="J31" i="5"/>
  <c r="K30" i="5"/>
  <c r="J30" i="5"/>
  <c r="K29" i="5"/>
  <c r="J29" i="5"/>
  <c r="K28" i="5"/>
  <c r="J28" i="5"/>
  <c r="O27" i="5"/>
  <c r="K24" i="5"/>
  <c r="J24" i="5"/>
  <c r="K23" i="5"/>
  <c r="J23" i="5"/>
  <c r="O22" i="5"/>
  <c r="K19" i="5"/>
  <c r="J19" i="5"/>
  <c r="K18" i="5"/>
  <c r="J18" i="5"/>
  <c r="O17" i="5"/>
  <c r="O15" i="5"/>
  <c r="O13" i="5"/>
  <c r="K11" i="5"/>
  <c r="J11" i="5"/>
  <c r="O11" i="5"/>
  <c r="K54" i="4"/>
  <c r="K33" i="5" s="1"/>
  <c r="M48" i="4"/>
  <c r="K31" i="5" s="1"/>
  <c r="M34" i="4"/>
  <c r="B11" i="5"/>
  <c r="B2" i="5"/>
  <c r="J61" i="3"/>
  <c r="J40" i="3"/>
  <c r="K39" i="3"/>
  <c r="J39" i="3"/>
  <c r="O39" i="3"/>
  <c r="K62" i="3"/>
  <c r="J62" i="3"/>
  <c r="J38" i="3"/>
  <c r="O38" i="3"/>
  <c r="J60" i="3"/>
  <c r="J59" i="3"/>
  <c r="J58" i="3"/>
  <c r="J57" i="3"/>
  <c r="K56" i="3"/>
  <c r="J56" i="3"/>
  <c r="K55" i="3"/>
  <c r="J55" i="3"/>
  <c r="K54" i="3"/>
  <c r="J54" i="3"/>
  <c r="J53" i="3"/>
  <c r="O53" i="3"/>
  <c r="K52" i="3"/>
  <c r="J52" i="3"/>
  <c r="O52" i="3"/>
  <c r="J51" i="3"/>
  <c r="J50" i="3"/>
  <c r="K49" i="3"/>
  <c r="J49" i="3"/>
  <c r="J48" i="3"/>
  <c r="O48" i="3"/>
  <c r="K47" i="3"/>
  <c r="J47" i="3"/>
  <c r="O47" i="3"/>
  <c r="J46" i="3"/>
  <c r="K45" i="3"/>
  <c r="J45" i="3"/>
  <c r="K44" i="3"/>
  <c r="J44" i="3"/>
  <c r="J43" i="3"/>
  <c r="O43" i="3"/>
  <c r="K42" i="3"/>
  <c r="J42" i="3"/>
  <c r="O42" i="3"/>
  <c r="J41" i="3"/>
  <c r="O41" i="3"/>
  <c r="O40" i="3"/>
  <c r="K195" i="1"/>
  <c r="K59" i="3" s="1"/>
  <c r="M189" i="1"/>
  <c r="K57" i="3" s="1"/>
  <c r="M175" i="1"/>
  <c r="K50" i="3" s="1"/>
  <c r="J37" i="3"/>
  <c r="J36" i="3"/>
  <c r="K35" i="3"/>
  <c r="J35" i="3"/>
  <c r="J34" i="3"/>
  <c r="J33" i="3"/>
  <c r="J32" i="3"/>
  <c r="J31" i="3"/>
  <c r="K30" i="3"/>
  <c r="J30" i="3"/>
  <c r="K29" i="3"/>
  <c r="J29" i="3"/>
  <c r="K28" i="3"/>
  <c r="J28" i="3"/>
  <c r="J27" i="3"/>
  <c r="O27" i="3"/>
  <c r="K26" i="3"/>
  <c r="J26" i="3"/>
  <c r="O26" i="3"/>
  <c r="J25" i="3"/>
  <c r="K24" i="3"/>
  <c r="J24" i="3"/>
  <c r="K23" i="3"/>
  <c r="J23" i="3"/>
  <c r="J22" i="3"/>
  <c r="O22" i="3"/>
  <c r="K21" i="3"/>
  <c r="J21" i="3"/>
  <c r="O21" i="3"/>
  <c r="J20" i="3"/>
  <c r="K19" i="3"/>
  <c r="J19" i="3"/>
  <c r="J18" i="3"/>
  <c r="J17" i="3"/>
  <c r="O17" i="3"/>
  <c r="K16" i="3"/>
  <c r="J16" i="3"/>
  <c r="O16" i="3"/>
  <c r="J15" i="3"/>
  <c r="O15" i="3"/>
  <c r="K14" i="3"/>
  <c r="J14" i="3"/>
  <c r="O14" i="3"/>
  <c r="J13" i="3"/>
  <c r="O13" i="3"/>
  <c r="J12" i="3"/>
  <c r="O12" i="3"/>
  <c r="K11" i="3"/>
  <c r="J11" i="3"/>
  <c r="O11" i="3"/>
  <c r="K141" i="1"/>
  <c r="K33" i="3" s="1"/>
  <c r="M135" i="1"/>
  <c r="K31" i="3" s="1"/>
  <c r="M121" i="1"/>
  <c r="B11" i="3"/>
  <c r="B2" i="3"/>
  <c r="K17" i="2"/>
  <c r="J17" i="2"/>
  <c r="K16" i="2"/>
  <c r="J16" i="2"/>
  <c r="J14" i="2"/>
  <c r="O14" i="2"/>
  <c r="L45" i="1"/>
  <c r="J51" i="1"/>
  <c r="F2" i="5"/>
  <c r="K58" i="4"/>
  <c r="N40" i="4"/>
  <c r="N34" i="4"/>
  <c r="M26" i="4"/>
  <c r="G70" i="4"/>
  <c r="J63" i="4"/>
  <c r="N49" i="4"/>
  <c r="M39" i="4"/>
  <c r="M21" i="4"/>
  <c r="G69" i="4"/>
  <c r="N30" i="4"/>
  <c r="N22" i="4"/>
  <c r="F2" i="3"/>
  <c r="J199" i="1"/>
  <c r="L193" i="1"/>
  <c r="L173" i="1"/>
  <c r="L167" i="1"/>
  <c r="K199" i="1"/>
  <c r="N181" i="1"/>
  <c r="M167" i="1"/>
  <c r="N187" i="1"/>
  <c r="I208" i="1"/>
  <c r="K200" i="1"/>
  <c r="M194" i="1"/>
  <c r="N188" i="1"/>
  <c r="N182" i="1"/>
  <c r="L192" i="1"/>
  <c r="N176" i="1"/>
  <c r="M174" i="1"/>
  <c r="M168" i="1"/>
  <c r="N160" i="1"/>
  <c r="L166" i="1"/>
  <c r="J198" i="1"/>
  <c r="M193" i="1"/>
  <c r="I207" i="1"/>
  <c r="N175" i="1"/>
  <c r="N159" i="1"/>
  <c r="L183" i="1"/>
  <c r="L179" i="1"/>
  <c r="L161" i="1"/>
  <c r="J169" i="1"/>
  <c r="L195" i="1"/>
  <c r="N185" i="1"/>
  <c r="N171" i="1"/>
  <c r="N163" i="1"/>
  <c r="J203" i="1"/>
  <c r="J204" i="1"/>
  <c r="L196" i="1"/>
  <c r="N190" i="1"/>
  <c r="N186" i="1"/>
  <c r="M184" i="1"/>
  <c r="M180" i="1"/>
  <c r="N172" i="1"/>
  <c r="L178" i="1"/>
  <c r="N164" i="1"/>
  <c r="M162" i="1"/>
  <c r="K170" i="1"/>
  <c r="N189" i="1"/>
  <c r="M179" i="1"/>
  <c r="M113" i="1"/>
  <c r="N105" i="1"/>
  <c r="G157" i="1"/>
  <c r="L129" i="1"/>
  <c r="L125" i="1"/>
  <c r="H147" i="1"/>
  <c r="L141" i="1"/>
  <c r="N131" i="1"/>
  <c r="M125" i="1"/>
  <c r="H158" i="1"/>
  <c r="J150" i="1"/>
  <c r="L142" i="1"/>
  <c r="N136" i="1"/>
  <c r="N132" i="1"/>
  <c r="M130" i="1"/>
  <c r="M126" i="1"/>
  <c r="N118" i="1"/>
  <c r="L124" i="1"/>
  <c r="N110" i="1"/>
  <c r="M108" i="1"/>
  <c r="K116" i="1"/>
  <c r="I148" i="1"/>
  <c r="G156" i="1"/>
  <c r="J149" i="1"/>
  <c r="N135" i="1"/>
  <c r="L113" i="1"/>
  <c r="H157" i="1"/>
  <c r="N117" i="1"/>
  <c r="N109" i="1"/>
  <c r="H153" i="1"/>
  <c r="J145" i="1"/>
  <c r="L139" i="1"/>
  <c r="L119" i="1"/>
  <c r="L112" i="1"/>
  <c r="K145" i="1"/>
  <c r="M139" i="1"/>
  <c r="N127" i="1"/>
  <c r="N121" i="1"/>
  <c r="L107" i="1"/>
  <c r="G151" i="1"/>
  <c r="I154" i="1"/>
  <c r="K146" i="1"/>
  <c r="M140" i="1"/>
  <c r="N134" i="1"/>
  <c r="N128" i="1"/>
  <c r="L138" i="1"/>
  <c r="N122" i="1"/>
  <c r="M120" i="1"/>
  <c r="M114" i="1"/>
  <c r="N106" i="1"/>
  <c r="J144" i="1"/>
  <c r="H152" i="1"/>
  <c r="I153" i="1"/>
  <c r="N133" i="1"/>
  <c r="J115" i="1"/>
  <c r="H206" i="1"/>
  <c r="G205" i="1"/>
  <c r="I197" i="1"/>
  <c r="I203" i="1"/>
  <c r="I202" i="1"/>
  <c r="N19" i="4"/>
  <c r="M27" i="4"/>
  <c r="M33" i="4"/>
  <c r="N35" i="4"/>
  <c r="N41" i="4"/>
  <c r="N47" i="4"/>
  <c r="M53" i="4"/>
  <c r="K59" i="4"/>
  <c r="I67" i="4"/>
  <c r="M38" i="4"/>
  <c r="I61" i="4"/>
  <c r="N23" i="4"/>
  <c r="N31" i="4"/>
  <c r="M43" i="4"/>
  <c r="L55" i="4"/>
  <c r="H71" i="4"/>
  <c r="N18" i="4"/>
  <c r="N46" i="4"/>
  <c r="M52" i="4"/>
  <c r="I66" i="4"/>
  <c r="N44" i="4"/>
  <c r="N48" i="4"/>
  <c r="L54" i="4"/>
  <c r="J62" i="4"/>
  <c r="H70" i="4"/>
  <c r="K29" i="4"/>
  <c r="N45" i="4"/>
  <c r="G64" i="4"/>
  <c r="H65" i="4"/>
  <c r="L25" i="4"/>
  <c r="J57" i="4"/>
  <c r="L51" i="4"/>
  <c r="L37" i="4"/>
  <c r="F146" i="1" l="1"/>
  <c r="A29" i="5"/>
  <c r="A15" i="5"/>
  <c r="A37" i="5"/>
  <c r="A33" i="5"/>
  <c r="A27" i="5"/>
  <c r="A23" i="5"/>
  <c r="A19" i="5"/>
  <c r="A13" i="5"/>
  <c r="A36" i="5"/>
  <c r="A34" i="5"/>
  <c r="A32" i="5"/>
  <c r="A30" i="5"/>
  <c r="A28" i="5"/>
  <c r="A26" i="5"/>
  <c r="A24" i="5"/>
  <c r="A22" i="5"/>
  <c r="A20" i="5"/>
  <c r="A18" i="5"/>
  <c r="A16" i="5"/>
  <c r="A14" i="5"/>
  <c r="A12" i="5"/>
  <c r="A11" i="5"/>
  <c r="A17" i="5"/>
  <c r="A21" i="5"/>
  <c r="A25" i="5"/>
  <c r="A31" i="5"/>
  <c r="A35" i="5"/>
  <c r="A39" i="3"/>
  <c r="A41" i="3"/>
  <c r="A43" i="3"/>
  <c r="A45" i="3"/>
  <c r="A47" i="3"/>
  <c r="A49" i="3"/>
  <c r="A51" i="3"/>
  <c r="A53" i="3"/>
  <c r="A55" i="3"/>
  <c r="A57" i="3"/>
  <c r="A59" i="3"/>
  <c r="A61" i="3"/>
  <c r="A38" i="3"/>
  <c r="A40" i="3"/>
  <c r="A42" i="3"/>
  <c r="A44" i="3"/>
  <c r="A46" i="3"/>
  <c r="A48" i="3"/>
  <c r="A50" i="3"/>
  <c r="A52" i="3"/>
  <c r="A54" i="3"/>
  <c r="A56" i="3"/>
  <c r="A58" i="3"/>
  <c r="A60" i="3"/>
  <c r="A62" i="3"/>
  <c r="A12" i="3"/>
  <c r="A14" i="3"/>
  <c r="A18" i="3"/>
  <c r="A20" i="3"/>
  <c r="A22" i="3"/>
  <c r="A24" i="3"/>
  <c r="A26" i="3"/>
  <c r="A28" i="3"/>
  <c r="A30" i="3"/>
  <c r="A32" i="3"/>
  <c r="A34" i="3"/>
  <c r="A36" i="3"/>
  <c r="A16" i="3"/>
  <c r="A11" i="3"/>
  <c r="A13" i="3"/>
  <c r="A15" i="3"/>
  <c r="A17" i="3"/>
  <c r="A19" i="3"/>
  <c r="A21" i="3"/>
  <c r="A23" i="3"/>
  <c r="A25" i="3"/>
  <c r="A27" i="3"/>
  <c r="A29" i="3"/>
  <c r="A31" i="3"/>
  <c r="A33" i="3"/>
  <c r="A35" i="3"/>
  <c r="A37" i="3"/>
  <c r="J31" i="2"/>
  <c r="J28" i="2"/>
  <c r="J21" i="2"/>
  <c r="O21" i="2"/>
  <c r="J19" i="2"/>
  <c r="J18" i="2"/>
  <c r="O16" i="2"/>
  <c r="J15" i="2"/>
  <c r="J12" i="2"/>
  <c r="O12" i="2"/>
  <c r="K37" i="2"/>
  <c r="J37" i="2"/>
  <c r="K36" i="2"/>
  <c r="J36" i="2"/>
  <c r="K35" i="2"/>
  <c r="J35" i="2"/>
  <c r="K34" i="2"/>
  <c r="J34" i="2"/>
  <c r="J32" i="2"/>
  <c r="O32" i="2"/>
  <c r="J33" i="2"/>
  <c r="K22" i="2"/>
  <c r="J22" i="2"/>
  <c r="O22" i="2"/>
  <c r="L31" i="1"/>
  <c r="K30" i="2"/>
  <c r="J30" i="2"/>
  <c r="K29" i="2"/>
  <c r="J29" i="2"/>
  <c r="O28" i="2"/>
  <c r="K27" i="2"/>
  <c r="J27" i="2"/>
  <c r="K26" i="2"/>
  <c r="J26" i="2"/>
  <c r="J24" i="2"/>
  <c r="O24" i="2"/>
  <c r="J25" i="2"/>
  <c r="J20" i="2"/>
  <c r="O20" i="2"/>
  <c r="K23" i="2"/>
  <c r="J23" i="2"/>
  <c r="O18" i="2"/>
  <c r="J13" i="2"/>
  <c r="K11" i="2"/>
  <c r="J11" i="2"/>
  <c r="O11" i="2"/>
  <c r="B11" i="2"/>
  <c r="B2" i="2"/>
  <c r="K21" i="2"/>
  <c r="L2" i="1"/>
  <c r="K20" i="2"/>
  <c r="L4" i="1"/>
  <c r="F2" i="2"/>
  <c r="M31" i="1"/>
  <c r="K51" i="1"/>
  <c r="L49" i="1"/>
  <c r="K29" i="1"/>
  <c r="K23" i="1"/>
  <c r="G63" i="1"/>
  <c r="L23" i="1"/>
  <c r="H63" i="1"/>
  <c r="K17" i="1"/>
  <c r="M37" i="1"/>
  <c r="M27" i="1"/>
  <c r="M19" i="1"/>
  <c r="M45" i="1"/>
  <c r="F61" i="1"/>
  <c r="L35" i="1"/>
  <c r="I55" i="1"/>
  <c r="K39" i="1"/>
  <c r="I59" i="1"/>
  <c r="J55" i="1"/>
  <c r="M15" i="1"/>
  <c r="I25" i="1"/>
  <c r="F67" i="1"/>
  <c r="K49" i="1"/>
  <c r="K35" i="1"/>
  <c r="M43" i="1"/>
  <c r="G67" i="1"/>
  <c r="M41" i="1"/>
  <c r="M38" i="1"/>
  <c r="L36" i="1"/>
  <c r="J56" i="1"/>
  <c r="F66" i="1"/>
  <c r="M16" i="1"/>
  <c r="J26" i="1"/>
  <c r="L40" i="1"/>
  <c r="M20" i="1"/>
  <c r="I54" i="1"/>
  <c r="L50" i="1"/>
  <c r="I60" i="1"/>
  <c r="M32" i="1"/>
  <c r="H64" i="1"/>
  <c r="M44" i="1"/>
  <c r="K52" i="1"/>
  <c r="M46" i="1"/>
  <c r="G68" i="1"/>
  <c r="M42" i="1"/>
  <c r="L18" i="1"/>
  <c r="L30" i="1"/>
  <c r="K48" i="1"/>
  <c r="K34" i="1"/>
  <c r="M28" i="1"/>
  <c r="L24" i="1"/>
  <c r="G62" i="1"/>
  <c r="K22" i="1"/>
  <c r="G57" i="1"/>
  <c r="H58" i="1"/>
  <c r="A20" i="2" l="1"/>
  <c r="A12" i="2"/>
  <c r="A25" i="2"/>
  <c r="A29" i="2"/>
  <c r="A21" i="2"/>
  <c r="A22" i="2"/>
  <c r="A28" i="2"/>
  <c r="A24" i="2"/>
  <c r="A35" i="2"/>
  <c r="A13" i="2"/>
  <c r="A37" i="2"/>
  <c r="A23" i="2"/>
  <c r="A36" i="2"/>
  <c r="A15" i="2"/>
  <c r="A30" i="2"/>
  <c r="A14" i="2"/>
  <c r="A17" i="2"/>
  <c r="A33" i="2"/>
  <c r="A16" i="2"/>
  <c r="A27" i="2"/>
  <c r="A32" i="2"/>
  <c r="A18" i="2"/>
  <c r="A26" i="2"/>
  <c r="A11" i="2"/>
  <c r="A19" i="2"/>
  <c r="A31" i="2"/>
  <c r="A34" i="2"/>
  <c r="L3" i="1"/>
</calcChain>
</file>

<file path=xl/sharedStrings.xml><?xml version="1.0" encoding="utf-8"?>
<sst xmlns="http://schemas.openxmlformats.org/spreadsheetml/2006/main" count="705" uniqueCount="153">
  <si>
    <t>94E313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</si>
  <si>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</si>
  <si>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</si>
  <si>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</si>
  <si>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</si>
  <si>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</si>
  <si>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</si>
  <si>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</si>
  <si>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</si>
  <si>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</si>
  <si>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</si>
  <si>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</si>
  <si>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</si>
  <si>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</si>
  <si>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</si>
  <si>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</si>
  <si>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</si>
  <si>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</si>
  <si>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</si>
  <si>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</si>
  <si>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</si>
  <si>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</si>
  <si>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</si>
  <si>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</si>
  <si>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</si>
  <si>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</si>
  <si>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</si>
  <si>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</si>
  <si>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</si>
  <si>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</si>
  <si>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</si>
  <si>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</si>
  <si>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</si>
  <si>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</si>
  <si>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</si>
  <si>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</si>
  <si>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</si>
  <si>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</si>
  <si>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7.6.0</t>
  </si>
  <si>
    <t>5.0.0</t>
  </si>
  <si>
    <t>&lt;NF&gt;</t>
  </si>
  <si>
    <t>Automatic</t>
  </si>
  <si>
    <t/>
  </si>
  <si>
    <t>DEFAULT</t>
  </si>
  <si>
    <t>0</t>
  </si>
  <si>
    <t>0,1,1,0,0,Exponential, 0,0,-1,0,-1,-1,.0001</t>
  </si>
  <si>
    <t>Product KL-798</t>
  </si>
  <si>
    <t>Buy Rights to KL-798</t>
  </si>
  <si>
    <t>4,0,0,0,1,0,0</t>
  </si>
  <si>
    <t>2,0,0,2,2,3,0,0,0</t>
  </si>
  <si>
    <t>Yes</t>
  </si>
  <si>
    <t>No</t>
  </si>
  <si>
    <t>Success</t>
  </si>
  <si>
    <t>Both</t>
  </si>
  <si>
    <t>obesity</t>
  </si>
  <si>
    <t>chol</t>
  </si>
  <si>
    <t>Phase 1</t>
  </si>
  <si>
    <t>success</t>
  </si>
  <si>
    <t>cost</t>
  </si>
  <si>
    <t>Phase 2</t>
  </si>
  <si>
    <t>both</t>
  </si>
  <si>
    <t>Phase 3 Obesity</t>
  </si>
  <si>
    <t>approval</t>
  </si>
  <si>
    <t>Phase 3 Chol</t>
  </si>
  <si>
    <t>Phase 3 both</t>
  </si>
  <si>
    <t>approval both</t>
  </si>
  <si>
    <t>approval obesity</t>
  </si>
  <si>
    <t>approval chol</t>
  </si>
  <si>
    <t>4,0,0,0,2,0,0</t>
  </si>
  <si>
    <t>2,0,0,2,4,5,1,0,0</t>
  </si>
  <si>
    <t>Success of Phase 1</t>
  </si>
  <si>
    <t>4,0,0,0,4,0,0</t>
  </si>
  <si>
    <t>1,0,0,2,6,7,2,0,0</t>
  </si>
  <si>
    <t>Approved</t>
  </si>
  <si>
    <t>Not Approved</t>
  </si>
  <si>
    <t>4,0,0,0,6,0,0</t>
  </si>
  <si>
    <t>2,0,0,2,8,9,4,0,0</t>
  </si>
  <si>
    <t>4,0,0,0,8,0,0</t>
  </si>
  <si>
    <t>1,0,0,4,10,11,12,13,6,0,0</t>
  </si>
  <si>
    <t>Obesity</t>
  </si>
  <si>
    <t>Cholesterol</t>
  </si>
  <si>
    <t>Neither</t>
  </si>
  <si>
    <t>4,0,0,0,10,0,0</t>
  </si>
  <si>
    <t>2,0,0,2,14,15,8,0,0</t>
  </si>
  <si>
    <t>Approval</t>
  </si>
  <si>
    <t>4,0,0,0,14,0,0</t>
  </si>
  <si>
    <t>1,0,0,2,16,17,10,0,0</t>
  </si>
  <si>
    <t>Failure</t>
  </si>
  <si>
    <t>2,0,0,2,18,21,8,0,0</t>
  </si>
  <si>
    <t>1,0,0,2,19,20,11,0,0</t>
  </si>
  <si>
    <t>4,0,0,0,18,0,0</t>
  </si>
  <si>
    <t>4,0,0,0,11,0,0</t>
  </si>
  <si>
    <t>Phase 3 Cholesterol</t>
  </si>
  <si>
    <t>Phase 3 Both</t>
  </si>
  <si>
    <t>4,0,0,0,12,0,0</t>
  </si>
  <si>
    <t>2,0,0,2,22,23,8,0,0</t>
  </si>
  <si>
    <t>4,0,0,0,22,0,0</t>
  </si>
  <si>
    <t>1,0,0,4,24,25,26,27,12,0,0</t>
  </si>
  <si>
    <t>Success for Both</t>
  </si>
  <si>
    <t>Success for Obesity</t>
  </si>
  <si>
    <t>Success for Cholesterol</t>
  </si>
  <si>
    <t>Phase 2 Probabilities</t>
  </si>
  <si>
    <t>11382089</t>
  </si>
  <si>
    <t>0,2,1,0,0,Exponential, 0,0,-1,0,-1,-1,.0001</t>
  </si>
  <si>
    <t>KL-798</t>
  </si>
  <si>
    <t>2,0,0,2,2,27,0,0,0</t>
  </si>
  <si>
    <t>2,0,0,2,3,26,1,0,0</t>
  </si>
  <si>
    <t>1,0,0,2,4,25,2,0,0</t>
  </si>
  <si>
    <t>2,0,0,2,5,24,3,0,0</t>
  </si>
  <si>
    <t>1,0,0,4,6,11,16,23,4,0,0</t>
  </si>
  <si>
    <t>2,0,0,2,7,10,5,0,0</t>
  </si>
  <si>
    <t>1,0,0,2,8,9,6,0,0</t>
  </si>
  <si>
    <t>4,0,0,0,7,0,0</t>
  </si>
  <si>
    <t>2,0,0,2,12,15,5,0,0</t>
  </si>
  <si>
    <t>1,0,0,2,13,14,11,0,0</t>
  </si>
  <si>
    <t>2,0,0,2,17,22,5,0,0</t>
  </si>
  <si>
    <t>1,0,0,4,18,19,20,21,16,0,0</t>
  </si>
  <si>
    <t>4,0,0,0,17,0,0</t>
  </si>
  <si>
    <t>4,0,0,0,16,0,0</t>
  </si>
  <si>
    <t>4,0,0,0,5,0,0</t>
  </si>
  <si>
    <t>4,0,0,0,3,0,0</t>
  </si>
  <si>
    <t>2,0,0,3,2,27,28,0,0,0</t>
  </si>
  <si>
    <t>Perfect Information</t>
  </si>
  <si>
    <t>2,0,0,2,31,50,29,0,0</t>
  </si>
  <si>
    <t>1,0,0,4,32,37,42,49,30,0,0</t>
  </si>
  <si>
    <t>2,0,0,2,33,36,31,0,0</t>
  </si>
  <si>
    <t>1,0,0,2,34,35,32,0,0</t>
  </si>
  <si>
    <t>4,0,0,0,33,0,0</t>
  </si>
  <si>
    <t>4,0,0,0,32,0,0</t>
  </si>
  <si>
    <t>2,0,0,2,38,41,31,0,0</t>
  </si>
  <si>
    <t>1,0,0,2,39,40,37,0,0</t>
  </si>
  <si>
    <t>4,0,0,0,38,0,0</t>
  </si>
  <si>
    <t>4,0,0,0,37,0,0</t>
  </si>
  <si>
    <t>2,0,0,2,43,48,31,0,0</t>
  </si>
  <si>
    <t>1,0,0,4,44,45,46,47,42,0,0</t>
  </si>
  <si>
    <t>4,0,0,0,43,0,0</t>
  </si>
  <si>
    <t>4,0,0,0,42,0,0</t>
  </si>
  <si>
    <t>4,0,0,0,31,0,0</t>
  </si>
  <si>
    <t>4,0,0,0,30,0,0</t>
  </si>
  <si>
    <t>4,0,0,0,29,0,0</t>
  </si>
  <si>
    <t>4,0,0,0,28,0,0</t>
  </si>
  <si>
    <t>1,0,0,2,29,52,1,0,0</t>
  </si>
  <si>
    <t>2,0,0,2,30,51,28,0,0</t>
  </si>
  <si>
    <t>Phase 1 Success</t>
  </si>
  <si>
    <t xml:space="preserve">Value of </t>
  </si>
  <si>
    <t>2561734E</t>
  </si>
  <si>
    <t>0,3,1,0,0,Exponential, 0,0,-1,0,-1,-1,.0001</t>
  </si>
  <si>
    <t>KL-798 No Option</t>
  </si>
  <si>
    <t>1,0,0,2,3,26,1,0,0</t>
  </si>
  <si>
    <t>1,0,0,2,5,24,3,0,0</t>
  </si>
  <si>
    <t>1,0,0,2,7,10,5,0,0</t>
  </si>
  <si>
    <t>1,0,0,2,12,15,5,0,0</t>
  </si>
  <si>
    <t>1,0,0,2,17,22,5,0,0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</si>
</sst>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&gt;0.00001]0.0###%;[=0]0.0%;0.00E+0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9" fontId="0" fillId="0" borderId="0" xfId="0" applyNumberFormat="1"/>
    <xf numFmtId="0" fontId="7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0" fontId="0" fillId="0" borderId="0" xfId="1" applyNumberFormat="1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NumberFormat="1" applyFont="1" applyAlignment="1">
      <alignment horizontal="right"/>
    </xf>
    <xf numFmtId="165" fontId="0" fillId="0" borderId="0" xfId="0" applyNumberFormat="1"/>
    <xf numFmtId="164" fontId="8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239522</xdr:colOff>
      <xdr:row>202</xdr:row>
      <xdr:rowOff>179071</xdr:rowOff>
    </xdr:from>
    <xdr:to>
      <xdr:col>9</xdr:col>
      <xdr:colOff>127</xdr:colOff>
      <xdr:row>202</xdr:row>
      <xdr:rowOff>179071</xdr:rowOff>
    </xdr:to>
    <xdr:cxnSp macro="_xll.PtreeEvent_ObjectClick">
      <xdr:nvCxnSpPr>
        <xdr:cNvPr id="368" name="PTObj_DBranchHLine_2_51">
          <a:extLst>
            <a:ext uri="{FF2B5EF4-FFF2-40B4-BE49-F238E27FC236}">
              <a16:creationId xmlns:a16="http://schemas.microsoft.com/office/drawing/2014/main" id="{2A2F4354-AB07-4002-AE7D-3D6A726F99CA}"/>
            </a:ext>
          </a:extLst>
        </xdr:cNvPr>
        <xdr:cNvCxnSpPr/>
      </xdr:nvCxnSpPr>
      <xdr:spPr>
        <a:xfrm>
          <a:off x="8773922" y="37377371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200</xdr:row>
      <xdr:rowOff>173992</xdr:rowOff>
    </xdr:from>
    <xdr:to>
      <xdr:col>8</xdr:col>
      <xdr:colOff>239522</xdr:colOff>
      <xdr:row>202</xdr:row>
      <xdr:rowOff>179071</xdr:rowOff>
    </xdr:to>
    <xdr:cxnSp macro="_xll.PtreeEvent_ObjectClick">
      <xdr:nvCxnSpPr>
        <xdr:cNvPr id="367" name="PTObj_DBranchDLine_2_51">
          <a:extLst>
            <a:ext uri="{FF2B5EF4-FFF2-40B4-BE49-F238E27FC236}">
              <a16:creationId xmlns:a16="http://schemas.microsoft.com/office/drawing/2014/main" id="{D38D1F49-41A0-4F34-AC60-1FE7A9FBBA18}"/>
            </a:ext>
          </a:extLst>
        </xdr:cNvPr>
        <xdr:cNvCxnSpPr/>
      </xdr:nvCxnSpPr>
      <xdr:spPr>
        <a:xfrm>
          <a:off x="8621522" y="370039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196</xdr:row>
      <xdr:rowOff>179071</xdr:rowOff>
    </xdr:from>
    <xdr:to>
      <xdr:col>9</xdr:col>
      <xdr:colOff>127</xdr:colOff>
      <xdr:row>196</xdr:row>
      <xdr:rowOff>179071</xdr:rowOff>
    </xdr:to>
    <xdr:cxnSp macro="_xll.PtreeEvent_ObjectClick">
      <xdr:nvCxnSpPr>
        <xdr:cNvPr id="365" name="PTObj_DBranchHLine_2_30">
          <a:extLst>
            <a:ext uri="{FF2B5EF4-FFF2-40B4-BE49-F238E27FC236}">
              <a16:creationId xmlns:a16="http://schemas.microsoft.com/office/drawing/2014/main" id="{787C86A0-6ED5-4920-AE34-78AF9C13537E}"/>
            </a:ext>
          </a:extLst>
        </xdr:cNvPr>
        <xdr:cNvCxnSpPr/>
      </xdr:nvCxnSpPr>
      <xdr:spPr>
        <a:xfrm>
          <a:off x="8773922" y="36272471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196</xdr:row>
      <xdr:rowOff>179071</xdr:rowOff>
    </xdr:from>
    <xdr:to>
      <xdr:col>8</xdr:col>
      <xdr:colOff>239522</xdr:colOff>
      <xdr:row>200</xdr:row>
      <xdr:rowOff>173992</xdr:rowOff>
    </xdr:to>
    <xdr:cxnSp macro="_xll.PtreeEvent_ObjectClick">
      <xdr:nvCxnSpPr>
        <xdr:cNvPr id="364" name="PTObj_DBranchDLine_2_30">
          <a:extLst>
            <a:ext uri="{FF2B5EF4-FFF2-40B4-BE49-F238E27FC236}">
              <a16:creationId xmlns:a16="http://schemas.microsoft.com/office/drawing/2014/main" id="{348ABDBE-9E2C-461C-A629-149BDD800AAA}"/>
            </a:ext>
          </a:extLst>
        </xdr:cNvPr>
        <xdr:cNvCxnSpPr/>
      </xdr:nvCxnSpPr>
      <xdr:spPr>
        <a:xfrm flipV="1">
          <a:off x="8621522" y="362724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200</xdr:row>
      <xdr:rowOff>179071</xdr:rowOff>
    </xdr:from>
    <xdr:to>
      <xdr:col>8</xdr:col>
      <xdr:colOff>127</xdr:colOff>
      <xdr:row>200</xdr:row>
      <xdr:rowOff>179071</xdr:rowOff>
    </xdr:to>
    <xdr:cxnSp macro="_xll.PtreeEvent_ObjectClick">
      <xdr:nvCxnSpPr>
        <xdr:cNvPr id="362" name="PTObj_DBranchHLine_2_29">
          <a:extLst>
            <a:ext uri="{FF2B5EF4-FFF2-40B4-BE49-F238E27FC236}">
              <a16:creationId xmlns:a16="http://schemas.microsoft.com/office/drawing/2014/main" id="{ED2BAA37-EBA5-40B0-A6A9-E847C1EAB93F}"/>
            </a:ext>
          </a:extLst>
        </xdr:cNvPr>
        <xdr:cNvCxnSpPr/>
      </xdr:nvCxnSpPr>
      <xdr:spPr>
        <a:xfrm>
          <a:off x="7249922" y="37009071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200</xdr:row>
      <xdr:rowOff>179071</xdr:rowOff>
    </xdr:from>
    <xdr:to>
      <xdr:col>7</xdr:col>
      <xdr:colOff>239522</xdr:colOff>
      <xdr:row>204</xdr:row>
      <xdr:rowOff>173992</xdr:rowOff>
    </xdr:to>
    <xdr:cxnSp macro="_xll.PtreeEvent_ObjectClick">
      <xdr:nvCxnSpPr>
        <xdr:cNvPr id="361" name="PTObj_DBranchDLine_2_29">
          <a:extLst>
            <a:ext uri="{FF2B5EF4-FFF2-40B4-BE49-F238E27FC236}">
              <a16:creationId xmlns:a16="http://schemas.microsoft.com/office/drawing/2014/main" id="{770A73A6-26CE-458E-A2EE-9C193BB120FB}"/>
            </a:ext>
          </a:extLst>
        </xdr:cNvPr>
        <xdr:cNvCxnSpPr/>
      </xdr:nvCxnSpPr>
      <xdr:spPr>
        <a:xfrm flipV="1">
          <a:off x="7097522" y="370090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206</xdr:row>
      <xdr:rowOff>179071</xdr:rowOff>
    </xdr:from>
    <xdr:to>
      <xdr:col>8</xdr:col>
      <xdr:colOff>127</xdr:colOff>
      <xdr:row>206</xdr:row>
      <xdr:rowOff>179071</xdr:rowOff>
    </xdr:to>
    <xdr:cxnSp macro="_xll.PtreeEvent_ObjectClick">
      <xdr:nvCxnSpPr>
        <xdr:cNvPr id="358" name="PTObj_DBranchHLine_2_52">
          <a:extLst>
            <a:ext uri="{FF2B5EF4-FFF2-40B4-BE49-F238E27FC236}">
              <a16:creationId xmlns:a16="http://schemas.microsoft.com/office/drawing/2014/main" id="{1970359B-0942-4381-AB97-53436116661B}"/>
            </a:ext>
          </a:extLst>
        </xdr:cNvPr>
        <xdr:cNvCxnSpPr/>
      </xdr:nvCxnSpPr>
      <xdr:spPr>
        <a:xfrm>
          <a:off x="7249922" y="38113971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204</xdr:row>
      <xdr:rowOff>173992</xdr:rowOff>
    </xdr:from>
    <xdr:to>
      <xdr:col>7</xdr:col>
      <xdr:colOff>239522</xdr:colOff>
      <xdr:row>206</xdr:row>
      <xdr:rowOff>179071</xdr:rowOff>
    </xdr:to>
    <xdr:cxnSp macro="_xll.PtreeEvent_ObjectClick">
      <xdr:nvCxnSpPr>
        <xdr:cNvPr id="357" name="PTObj_DBranchDLine_2_52">
          <a:extLst>
            <a:ext uri="{FF2B5EF4-FFF2-40B4-BE49-F238E27FC236}">
              <a16:creationId xmlns:a16="http://schemas.microsoft.com/office/drawing/2014/main" id="{8FC9D972-AF42-4D78-8E2D-52B51A7A5B5F}"/>
            </a:ext>
          </a:extLst>
        </xdr:cNvPr>
        <xdr:cNvCxnSpPr/>
      </xdr:nvCxnSpPr>
      <xdr:spPr>
        <a:xfrm>
          <a:off x="7097522" y="377405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204</xdr:row>
      <xdr:rowOff>179071</xdr:rowOff>
    </xdr:from>
    <xdr:to>
      <xdr:col>7</xdr:col>
      <xdr:colOff>127</xdr:colOff>
      <xdr:row>204</xdr:row>
      <xdr:rowOff>179071</xdr:rowOff>
    </xdr:to>
    <xdr:cxnSp macro="_xll.PtreeEvent_ObjectClick">
      <xdr:nvCxnSpPr>
        <xdr:cNvPr id="352" name="PTObj_DBranchHLine_2_28">
          <a:extLst>
            <a:ext uri="{FF2B5EF4-FFF2-40B4-BE49-F238E27FC236}">
              <a16:creationId xmlns:a16="http://schemas.microsoft.com/office/drawing/2014/main" id="{1DC65A9C-A7F5-485D-A6DF-14DA19A098D4}"/>
            </a:ext>
          </a:extLst>
        </xdr:cNvPr>
        <xdr:cNvCxnSpPr/>
      </xdr:nvCxnSpPr>
      <xdr:spPr>
        <a:xfrm>
          <a:off x="5541772" y="37745671"/>
          <a:ext cx="14687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154</xdr:row>
      <xdr:rowOff>173992</xdr:rowOff>
    </xdr:from>
    <xdr:to>
      <xdr:col>6</xdr:col>
      <xdr:colOff>239522</xdr:colOff>
      <xdr:row>204</xdr:row>
      <xdr:rowOff>179071</xdr:rowOff>
    </xdr:to>
    <xdr:cxnSp macro="_xll.PtreeEvent_ObjectClick">
      <xdr:nvCxnSpPr>
        <xdr:cNvPr id="351" name="PTObj_DBranchDLine_2_28">
          <a:extLst>
            <a:ext uri="{FF2B5EF4-FFF2-40B4-BE49-F238E27FC236}">
              <a16:creationId xmlns:a16="http://schemas.microsoft.com/office/drawing/2014/main" id="{6DE519FD-8000-4DED-B5D4-322045ACF557}"/>
            </a:ext>
          </a:extLst>
        </xdr:cNvPr>
        <xdr:cNvCxnSpPr/>
      </xdr:nvCxnSpPr>
      <xdr:spPr>
        <a:xfrm>
          <a:off x="5389372" y="28533092"/>
          <a:ext cx="152400" cy="92125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198</xdr:row>
      <xdr:rowOff>179071</xdr:rowOff>
    </xdr:from>
    <xdr:to>
      <xdr:col>10</xdr:col>
      <xdr:colOff>127</xdr:colOff>
      <xdr:row>198</xdr:row>
      <xdr:rowOff>179071</xdr:rowOff>
    </xdr:to>
    <xdr:cxnSp macro="_xll.PtreeEvent_ObjectClick">
      <xdr:nvCxnSpPr>
        <xdr:cNvPr id="340" name="PTObj_DBranchHLine_2_50">
          <a:extLst>
            <a:ext uri="{FF2B5EF4-FFF2-40B4-BE49-F238E27FC236}">
              <a16:creationId xmlns:a16="http://schemas.microsoft.com/office/drawing/2014/main" id="{88FCF411-C689-4A6C-8E8F-370A281DECC1}"/>
            </a:ext>
          </a:extLst>
        </xdr:cNvPr>
        <xdr:cNvCxnSpPr/>
      </xdr:nvCxnSpPr>
      <xdr:spPr>
        <a:xfrm>
          <a:off x="10297922" y="36640771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196</xdr:row>
      <xdr:rowOff>173992</xdr:rowOff>
    </xdr:from>
    <xdr:to>
      <xdr:col>9</xdr:col>
      <xdr:colOff>239522</xdr:colOff>
      <xdr:row>198</xdr:row>
      <xdr:rowOff>179071</xdr:rowOff>
    </xdr:to>
    <xdr:cxnSp macro="_xll.PtreeEvent_ObjectClick">
      <xdr:nvCxnSpPr>
        <xdr:cNvPr id="339" name="PTObj_DBranchDLine_2_50">
          <a:extLst>
            <a:ext uri="{FF2B5EF4-FFF2-40B4-BE49-F238E27FC236}">
              <a16:creationId xmlns:a16="http://schemas.microsoft.com/office/drawing/2014/main" id="{6D638C61-75FB-44F7-8042-7CE5F8D4C828}"/>
            </a:ext>
          </a:extLst>
        </xdr:cNvPr>
        <xdr:cNvCxnSpPr/>
      </xdr:nvCxnSpPr>
      <xdr:spPr>
        <a:xfrm>
          <a:off x="10145522" y="362673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194</xdr:row>
      <xdr:rowOff>179071</xdr:rowOff>
    </xdr:from>
    <xdr:to>
      <xdr:col>11</xdr:col>
      <xdr:colOff>127</xdr:colOff>
      <xdr:row>194</xdr:row>
      <xdr:rowOff>179071</xdr:rowOff>
    </xdr:to>
    <xdr:cxnSp macro="_xll.PtreeEvent_ObjectClick">
      <xdr:nvCxnSpPr>
        <xdr:cNvPr id="336" name="PTObj_DBranchHLine_2_49">
          <a:extLst>
            <a:ext uri="{FF2B5EF4-FFF2-40B4-BE49-F238E27FC236}">
              <a16:creationId xmlns:a16="http://schemas.microsoft.com/office/drawing/2014/main" id="{781EE400-F80F-4C75-868E-CA11E28A1EEE}"/>
            </a:ext>
          </a:extLst>
        </xdr:cNvPr>
        <xdr:cNvCxnSpPr/>
      </xdr:nvCxnSpPr>
      <xdr:spPr>
        <a:xfrm>
          <a:off x="11828272" y="35904171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168</xdr:row>
      <xdr:rowOff>173992</xdr:rowOff>
    </xdr:from>
    <xdr:to>
      <xdr:col>10</xdr:col>
      <xdr:colOff>239522</xdr:colOff>
      <xdr:row>194</xdr:row>
      <xdr:rowOff>179071</xdr:rowOff>
    </xdr:to>
    <xdr:cxnSp macro="_xll.PtreeEvent_ObjectClick">
      <xdr:nvCxnSpPr>
        <xdr:cNvPr id="335" name="PTObj_DBranchDLine_2_49">
          <a:extLst>
            <a:ext uri="{FF2B5EF4-FFF2-40B4-BE49-F238E27FC236}">
              <a16:creationId xmlns:a16="http://schemas.microsoft.com/office/drawing/2014/main" id="{F2895C9A-813F-4DAC-84C2-CFC2A1D670BD}"/>
            </a:ext>
          </a:extLst>
        </xdr:cNvPr>
        <xdr:cNvCxnSpPr/>
      </xdr:nvCxnSpPr>
      <xdr:spPr>
        <a:xfrm>
          <a:off x="11675872" y="31111192"/>
          <a:ext cx="152400" cy="47929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192</xdr:row>
      <xdr:rowOff>179071</xdr:rowOff>
    </xdr:from>
    <xdr:to>
      <xdr:col>12</xdr:col>
      <xdr:colOff>127</xdr:colOff>
      <xdr:row>192</xdr:row>
      <xdr:rowOff>179071</xdr:rowOff>
    </xdr:to>
    <xdr:cxnSp macro="_xll.PtreeEvent_ObjectClick">
      <xdr:nvCxnSpPr>
        <xdr:cNvPr id="332" name="PTObj_DBranchHLine_2_48">
          <a:extLst>
            <a:ext uri="{FF2B5EF4-FFF2-40B4-BE49-F238E27FC236}">
              <a16:creationId xmlns:a16="http://schemas.microsoft.com/office/drawing/2014/main" id="{B72A55CF-DB8A-4825-915D-F9361777F0B3}"/>
            </a:ext>
          </a:extLst>
        </xdr:cNvPr>
        <xdr:cNvCxnSpPr/>
      </xdr:nvCxnSpPr>
      <xdr:spPr>
        <a:xfrm>
          <a:off x="13358622" y="35535871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190</xdr:row>
      <xdr:rowOff>173992</xdr:rowOff>
    </xdr:from>
    <xdr:to>
      <xdr:col>11</xdr:col>
      <xdr:colOff>239522</xdr:colOff>
      <xdr:row>192</xdr:row>
      <xdr:rowOff>179071</xdr:rowOff>
    </xdr:to>
    <xdr:cxnSp macro="_xll.PtreeEvent_ObjectClick">
      <xdr:nvCxnSpPr>
        <xdr:cNvPr id="331" name="PTObj_DBranchDLine_2_48">
          <a:extLst>
            <a:ext uri="{FF2B5EF4-FFF2-40B4-BE49-F238E27FC236}">
              <a16:creationId xmlns:a16="http://schemas.microsoft.com/office/drawing/2014/main" id="{170A4C03-3909-429A-8541-E98DA99E92CE}"/>
            </a:ext>
          </a:extLst>
        </xdr:cNvPr>
        <xdr:cNvCxnSpPr/>
      </xdr:nvCxnSpPr>
      <xdr:spPr>
        <a:xfrm>
          <a:off x="13206222" y="351624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188</xdr:row>
      <xdr:rowOff>179071</xdr:rowOff>
    </xdr:from>
    <xdr:to>
      <xdr:col>13</xdr:col>
      <xdr:colOff>126</xdr:colOff>
      <xdr:row>188</xdr:row>
      <xdr:rowOff>179071</xdr:rowOff>
    </xdr:to>
    <xdr:cxnSp macro="_xll.PtreeEvent_ObjectClick">
      <xdr:nvCxnSpPr>
        <xdr:cNvPr id="328" name="PTObj_DBranchHLine_2_47">
          <a:extLst>
            <a:ext uri="{FF2B5EF4-FFF2-40B4-BE49-F238E27FC236}">
              <a16:creationId xmlns:a16="http://schemas.microsoft.com/office/drawing/2014/main" id="{49E27A6B-73ED-45DD-AB10-339416FF8BC1}"/>
            </a:ext>
          </a:extLst>
        </xdr:cNvPr>
        <xdr:cNvCxnSpPr/>
      </xdr:nvCxnSpPr>
      <xdr:spPr>
        <a:xfrm>
          <a:off x="15206472" y="34799271"/>
          <a:ext cx="161480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182</xdr:row>
      <xdr:rowOff>173992</xdr:rowOff>
    </xdr:from>
    <xdr:to>
      <xdr:col>12</xdr:col>
      <xdr:colOff>239522</xdr:colOff>
      <xdr:row>188</xdr:row>
      <xdr:rowOff>179071</xdr:rowOff>
    </xdr:to>
    <xdr:cxnSp macro="_xll.PtreeEvent_ObjectClick">
      <xdr:nvCxnSpPr>
        <xdr:cNvPr id="327" name="PTObj_DBranchDLine_2_47">
          <a:extLst>
            <a:ext uri="{FF2B5EF4-FFF2-40B4-BE49-F238E27FC236}">
              <a16:creationId xmlns:a16="http://schemas.microsoft.com/office/drawing/2014/main" id="{2FD14437-5A86-4A8B-AC16-18416EE9EBE9}"/>
            </a:ext>
          </a:extLst>
        </xdr:cNvPr>
        <xdr:cNvCxnSpPr/>
      </xdr:nvCxnSpPr>
      <xdr:spPr>
        <a:xfrm>
          <a:off x="15054072" y="33689292"/>
          <a:ext cx="152400" cy="11099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186</xdr:row>
      <xdr:rowOff>179071</xdr:rowOff>
    </xdr:from>
    <xdr:to>
      <xdr:col>13</xdr:col>
      <xdr:colOff>126</xdr:colOff>
      <xdr:row>186</xdr:row>
      <xdr:rowOff>179071</xdr:rowOff>
    </xdr:to>
    <xdr:cxnSp macro="_xll.PtreeEvent_ObjectClick">
      <xdr:nvCxnSpPr>
        <xdr:cNvPr id="324" name="PTObj_DBranchHLine_2_46">
          <a:extLst>
            <a:ext uri="{FF2B5EF4-FFF2-40B4-BE49-F238E27FC236}">
              <a16:creationId xmlns:a16="http://schemas.microsoft.com/office/drawing/2014/main" id="{B51DD166-D6A3-4D21-9300-E26969CD864D}"/>
            </a:ext>
          </a:extLst>
        </xdr:cNvPr>
        <xdr:cNvCxnSpPr/>
      </xdr:nvCxnSpPr>
      <xdr:spPr>
        <a:xfrm>
          <a:off x="15206472" y="34430971"/>
          <a:ext cx="161480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182</xdr:row>
      <xdr:rowOff>173992</xdr:rowOff>
    </xdr:from>
    <xdr:to>
      <xdr:col>12</xdr:col>
      <xdr:colOff>239522</xdr:colOff>
      <xdr:row>186</xdr:row>
      <xdr:rowOff>179071</xdr:rowOff>
    </xdr:to>
    <xdr:cxnSp macro="_xll.PtreeEvent_ObjectClick">
      <xdr:nvCxnSpPr>
        <xdr:cNvPr id="323" name="PTObj_DBranchDLine_2_46">
          <a:extLst>
            <a:ext uri="{FF2B5EF4-FFF2-40B4-BE49-F238E27FC236}">
              <a16:creationId xmlns:a16="http://schemas.microsoft.com/office/drawing/2014/main" id="{B5FCBFC7-5D68-4816-923B-87C307F32FF3}"/>
            </a:ext>
          </a:extLst>
        </xdr:cNvPr>
        <xdr:cNvCxnSpPr/>
      </xdr:nvCxnSpPr>
      <xdr:spPr>
        <a:xfrm>
          <a:off x="15054072" y="33689292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184</xdr:row>
      <xdr:rowOff>179071</xdr:rowOff>
    </xdr:from>
    <xdr:to>
      <xdr:col>13</xdr:col>
      <xdr:colOff>126</xdr:colOff>
      <xdr:row>184</xdr:row>
      <xdr:rowOff>179071</xdr:rowOff>
    </xdr:to>
    <xdr:cxnSp macro="_xll.PtreeEvent_ObjectClick">
      <xdr:nvCxnSpPr>
        <xdr:cNvPr id="320" name="PTObj_DBranchHLine_2_45">
          <a:extLst>
            <a:ext uri="{FF2B5EF4-FFF2-40B4-BE49-F238E27FC236}">
              <a16:creationId xmlns:a16="http://schemas.microsoft.com/office/drawing/2014/main" id="{C75F79ED-0C62-4AE9-83E6-3E5F906B48E5}"/>
            </a:ext>
          </a:extLst>
        </xdr:cNvPr>
        <xdr:cNvCxnSpPr/>
      </xdr:nvCxnSpPr>
      <xdr:spPr>
        <a:xfrm>
          <a:off x="15206472" y="34062671"/>
          <a:ext cx="161480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182</xdr:row>
      <xdr:rowOff>173992</xdr:rowOff>
    </xdr:from>
    <xdr:to>
      <xdr:col>12</xdr:col>
      <xdr:colOff>239522</xdr:colOff>
      <xdr:row>184</xdr:row>
      <xdr:rowOff>179071</xdr:rowOff>
    </xdr:to>
    <xdr:cxnSp macro="_xll.PtreeEvent_ObjectClick">
      <xdr:nvCxnSpPr>
        <xdr:cNvPr id="319" name="PTObj_DBranchDLine_2_45">
          <a:extLst>
            <a:ext uri="{FF2B5EF4-FFF2-40B4-BE49-F238E27FC236}">
              <a16:creationId xmlns:a16="http://schemas.microsoft.com/office/drawing/2014/main" id="{06DFE1A8-71D8-4288-AFD8-68B8C793AD70}"/>
            </a:ext>
          </a:extLst>
        </xdr:cNvPr>
        <xdr:cNvCxnSpPr/>
      </xdr:nvCxnSpPr>
      <xdr:spPr>
        <a:xfrm>
          <a:off x="15054072" y="336892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180</xdr:row>
      <xdr:rowOff>179071</xdr:rowOff>
    </xdr:from>
    <xdr:to>
      <xdr:col>13</xdr:col>
      <xdr:colOff>126</xdr:colOff>
      <xdr:row>180</xdr:row>
      <xdr:rowOff>179071</xdr:rowOff>
    </xdr:to>
    <xdr:cxnSp macro="_xll.PtreeEvent_ObjectClick">
      <xdr:nvCxnSpPr>
        <xdr:cNvPr id="316" name="PTObj_DBranchHLine_2_44">
          <a:extLst>
            <a:ext uri="{FF2B5EF4-FFF2-40B4-BE49-F238E27FC236}">
              <a16:creationId xmlns:a16="http://schemas.microsoft.com/office/drawing/2014/main" id="{48A599C8-98F6-4F82-8272-9B608A2A158E}"/>
            </a:ext>
          </a:extLst>
        </xdr:cNvPr>
        <xdr:cNvCxnSpPr/>
      </xdr:nvCxnSpPr>
      <xdr:spPr>
        <a:xfrm>
          <a:off x="15206472" y="33326071"/>
          <a:ext cx="161480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180</xdr:row>
      <xdr:rowOff>179071</xdr:rowOff>
    </xdr:from>
    <xdr:to>
      <xdr:col>12</xdr:col>
      <xdr:colOff>239522</xdr:colOff>
      <xdr:row>182</xdr:row>
      <xdr:rowOff>173992</xdr:rowOff>
    </xdr:to>
    <xdr:cxnSp macro="_xll.PtreeEvent_ObjectClick">
      <xdr:nvCxnSpPr>
        <xdr:cNvPr id="315" name="PTObj_DBranchDLine_2_44">
          <a:extLst>
            <a:ext uri="{FF2B5EF4-FFF2-40B4-BE49-F238E27FC236}">
              <a16:creationId xmlns:a16="http://schemas.microsoft.com/office/drawing/2014/main" id="{9B134A65-56BC-4EEB-BA50-2F17AAD90FAA}"/>
            </a:ext>
          </a:extLst>
        </xdr:cNvPr>
        <xdr:cNvCxnSpPr/>
      </xdr:nvCxnSpPr>
      <xdr:spPr>
        <a:xfrm flipV="1">
          <a:off x="15054072" y="333260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182</xdr:row>
      <xdr:rowOff>179071</xdr:rowOff>
    </xdr:from>
    <xdr:to>
      <xdr:col>12</xdr:col>
      <xdr:colOff>127</xdr:colOff>
      <xdr:row>182</xdr:row>
      <xdr:rowOff>179071</xdr:rowOff>
    </xdr:to>
    <xdr:cxnSp macro="_xll.PtreeEvent_ObjectClick">
      <xdr:nvCxnSpPr>
        <xdr:cNvPr id="312" name="PTObj_DBranchHLine_2_43">
          <a:extLst>
            <a:ext uri="{FF2B5EF4-FFF2-40B4-BE49-F238E27FC236}">
              <a16:creationId xmlns:a16="http://schemas.microsoft.com/office/drawing/2014/main" id="{B45126FC-A1F9-4B05-B82B-78727DC0C56C}"/>
            </a:ext>
          </a:extLst>
        </xdr:cNvPr>
        <xdr:cNvCxnSpPr/>
      </xdr:nvCxnSpPr>
      <xdr:spPr>
        <a:xfrm>
          <a:off x="13358622" y="33694371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182</xdr:row>
      <xdr:rowOff>179071</xdr:rowOff>
    </xdr:from>
    <xdr:to>
      <xdr:col>11</xdr:col>
      <xdr:colOff>239522</xdr:colOff>
      <xdr:row>190</xdr:row>
      <xdr:rowOff>173992</xdr:rowOff>
    </xdr:to>
    <xdr:cxnSp macro="_xll.PtreeEvent_ObjectClick">
      <xdr:nvCxnSpPr>
        <xdr:cNvPr id="311" name="PTObj_DBranchDLine_2_43">
          <a:extLst>
            <a:ext uri="{FF2B5EF4-FFF2-40B4-BE49-F238E27FC236}">
              <a16:creationId xmlns:a16="http://schemas.microsoft.com/office/drawing/2014/main" id="{9AF48468-F673-4E90-A5EB-AADCE70410DE}"/>
            </a:ext>
          </a:extLst>
        </xdr:cNvPr>
        <xdr:cNvCxnSpPr/>
      </xdr:nvCxnSpPr>
      <xdr:spPr>
        <a:xfrm flipV="1">
          <a:off x="13206222" y="33694371"/>
          <a:ext cx="152400" cy="14681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190</xdr:row>
      <xdr:rowOff>179071</xdr:rowOff>
    </xdr:from>
    <xdr:to>
      <xdr:col>11</xdr:col>
      <xdr:colOff>127</xdr:colOff>
      <xdr:row>190</xdr:row>
      <xdr:rowOff>179071</xdr:rowOff>
    </xdr:to>
    <xdr:cxnSp macro="_xll.PtreeEvent_ObjectClick">
      <xdr:nvCxnSpPr>
        <xdr:cNvPr id="308" name="PTObj_DBranchHLine_2_42">
          <a:extLst>
            <a:ext uri="{FF2B5EF4-FFF2-40B4-BE49-F238E27FC236}">
              <a16:creationId xmlns:a16="http://schemas.microsoft.com/office/drawing/2014/main" id="{F1DE348F-BFE8-4C76-AC49-6F497F028C46}"/>
            </a:ext>
          </a:extLst>
        </xdr:cNvPr>
        <xdr:cNvCxnSpPr/>
      </xdr:nvCxnSpPr>
      <xdr:spPr>
        <a:xfrm>
          <a:off x="11828272" y="35167571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168</xdr:row>
      <xdr:rowOff>173992</xdr:rowOff>
    </xdr:from>
    <xdr:to>
      <xdr:col>10</xdr:col>
      <xdr:colOff>239522</xdr:colOff>
      <xdr:row>190</xdr:row>
      <xdr:rowOff>179071</xdr:rowOff>
    </xdr:to>
    <xdr:cxnSp macro="_xll.PtreeEvent_ObjectClick">
      <xdr:nvCxnSpPr>
        <xdr:cNvPr id="307" name="PTObj_DBranchDLine_2_42">
          <a:extLst>
            <a:ext uri="{FF2B5EF4-FFF2-40B4-BE49-F238E27FC236}">
              <a16:creationId xmlns:a16="http://schemas.microsoft.com/office/drawing/2014/main" id="{7FC58B99-4648-4507-AFBC-0249F97AFCA3}"/>
            </a:ext>
          </a:extLst>
        </xdr:cNvPr>
        <xdr:cNvCxnSpPr/>
      </xdr:nvCxnSpPr>
      <xdr:spPr>
        <a:xfrm>
          <a:off x="11675872" y="31111192"/>
          <a:ext cx="152400" cy="4056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178</xdr:row>
      <xdr:rowOff>179071</xdr:rowOff>
    </xdr:from>
    <xdr:to>
      <xdr:col>12</xdr:col>
      <xdr:colOff>127</xdr:colOff>
      <xdr:row>178</xdr:row>
      <xdr:rowOff>179071</xdr:rowOff>
    </xdr:to>
    <xdr:cxnSp macro="_xll.PtreeEvent_ObjectClick">
      <xdr:nvCxnSpPr>
        <xdr:cNvPr id="304" name="PTObj_DBranchHLine_2_41">
          <a:extLst>
            <a:ext uri="{FF2B5EF4-FFF2-40B4-BE49-F238E27FC236}">
              <a16:creationId xmlns:a16="http://schemas.microsoft.com/office/drawing/2014/main" id="{997D3776-1436-4ED8-A195-695C3F1FD47F}"/>
            </a:ext>
          </a:extLst>
        </xdr:cNvPr>
        <xdr:cNvCxnSpPr/>
      </xdr:nvCxnSpPr>
      <xdr:spPr>
        <a:xfrm>
          <a:off x="13358622" y="32957771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176</xdr:row>
      <xdr:rowOff>173992</xdr:rowOff>
    </xdr:from>
    <xdr:to>
      <xdr:col>11</xdr:col>
      <xdr:colOff>239522</xdr:colOff>
      <xdr:row>178</xdr:row>
      <xdr:rowOff>179071</xdr:rowOff>
    </xdr:to>
    <xdr:cxnSp macro="_xll.PtreeEvent_ObjectClick">
      <xdr:nvCxnSpPr>
        <xdr:cNvPr id="303" name="PTObj_DBranchDLine_2_41">
          <a:extLst>
            <a:ext uri="{FF2B5EF4-FFF2-40B4-BE49-F238E27FC236}">
              <a16:creationId xmlns:a16="http://schemas.microsoft.com/office/drawing/2014/main" id="{2421991E-98D2-4B66-9F22-43BDB245A526}"/>
            </a:ext>
          </a:extLst>
        </xdr:cNvPr>
        <xdr:cNvCxnSpPr/>
      </xdr:nvCxnSpPr>
      <xdr:spPr>
        <a:xfrm>
          <a:off x="13206222" y="325843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174</xdr:row>
      <xdr:rowOff>179071</xdr:rowOff>
    </xdr:from>
    <xdr:to>
      <xdr:col>13</xdr:col>
      <xdr:colOff>126</xdr:colOff>
      <xdr:row>174</xdr:row>
      <xdr:rowOff>179071</xdr:rowOff>
    </xdr:to>
    <xdr:cxnSp macro="_xll.PtreeEvent_ObjectClick">
      <xdr:nvCxnSpPr>
        <xdr:cNvPr id="300" name="PTObj_DBranchHLine_2_40">
          <a:extLst>
            <a:ext uri="{FF2B5EF4-FFF2-40B4-BE49-F238E27FC236}">
              <a16:creationId xmlns:a16="http://schemas.microsoft.com/office/drawing/2014/main" id="{F6E67FB9-BC6D-46FB-BBEF-5920A40D9C19}"/>
            </a:ext>
          </a:extLst>
        </xdr:cNvPr>
        <xdr:cNvCxnSpPr/>
      </xdr:nvCxnSpPr>
      <xdr:spPr>
        <a:xfrm>
          <a:off x="15206472" y="32221171"/>
          <a:ext cx="161480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172</xdr:row>
      <xdr:rowOff>173992</xdr:rowOff>
    </xdr:from>
    <xdr:to>
      <xdr:col>12</xdr:col>
      <xdr:colOff>239522</xdr:colOff>
      <xdr:row>174</xdr:row>
      <xdr:rowOff>179071</xdr:rowOff>
    </xdr:to>
    <xdr:cxnSp macro="_xll.PtreeEvent_ObjectClick">
      <xdr:nvCxnSpPr>
        <xdr:cNvPr id="299" name="PTObj_DBranchDLine_2_40">
          <a:extLst>
            <a:ext uri="{FF2B5EF4-FFF2-40B4-BE49-F238E27FC236}">
              <a16:creationId xmlns:a16="http://schemas.microsoft.com/office/drawing/2014/main" id="{DA1A55AA-422D-4FC7-B020-DC9FCA01F19A}"/>
            </a:ext>
          </a:extLst>
        </xdr:cNvPr>
        <xdr:cNvCxnSpPr/>
      </xdr:nvCxnSpPr>
      <xdr:spPr>
        <a:xfrm>
          <a:off x="15054072" y="318477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170</xdr:row>
      <xdr:rowOff>179071</xdr:rowOff>
    </xdr:from>
    <xdr:to>
      <xdr:col>13</xdr:col>
      <xdr:colOff>126</xdr:colOff>
      <xdr:row>170</xdr:row>
      <xdr:rowOff>179071</xdr:rowOff>
    </xdr:to>
    <xdr:cxnSp macro="_xll.PtreeEvent_ObjectClick">
      <xdr:nvCxnSpPr>
        <xdr:cNvPr id="296" name="PTObj_DBranchHLine_2_39">
          <a:extLst>
            <a:ext uri="{FF2B5EF4-FFF2-40B4-BE49-F238E27FC236}">
              <a16:creationId xmlns:a16="http://schemas.microsoft.com/office/drawing/2014/main" id="{42F05720-270B-4CDC-9A99-80827A69A9A0}"/>
            </a:ext>
          </a:extLst>
        </xdr:cNvPr>
        <xdr:cNvCxnSpPr/>
      </xdr:nvCxnSpPr>
      <xdr:spPr>
        <a:xfrm>
          <a:off x="15206472" y="31484571"/>
          <a:ext cx="161480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170</xdr:row>
      <xdr:rowOff>179071</xdr:rowOff>
    </xdr:from>
    <xdr:to>
      <xdr:col>12</xdr:col>
      <xdr:colOff>239522</xdr:colOff>
      <xdr:row>172</xdr:row>
      <xdr:rowOff>173992</xdr:rowOff>
    </xdr:to>
    <xdr:cxnSp macro="_xll.PtreeEvent_ObjectClick">
      <xdr:nvCxnSpPr>
        <xdr:cNvPr id="295" name="PTObj_DBranchDLine_2_39">
          <a:extLst>
            <a:ext uri="{FF2B5EF4-FFF2-40B4-BE49-F238E27FC236}">
              <a16:creationId xmlns:a16="http://schemas.microsoft.com/office/drawing/2014/main" id="{2AE7571A-1301-468F-BB68-4F2ABA8760D8}"/>
            </a:ext>
          </a:extLst>
        </xdr:cNvPr>
        <xdr:cNvCxnSpPr/>
      </xdr:nvCxnSpPr>
      <xdr:spPr>
        <a:xfrm flipV="1">
          <a:off x="15054072" y="314845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172</xdr:row>
      <xdr:rowOff>179071</xdr:rowOff>
    </xdr:from>
    <xdr:to>
      <xdr:col>12</xdr:col>
      <xdr:colOff>127</xdr:colOff>
      <xdr:row>172</xdr:row>
      <xdr:rowOff>179071</xdr:rowOff>
    </xdr:to>
    <xdr:cxnSp macro="_xll.PtreeEvent_ObjectClick">
      <xdr:nvCxnSpPr>
        <xdr:cNvPr id="292" name="PTObj_DBranchHLine_2_38">
          <a:extLst>
            <a:ext uri="{FF2B5EF4-FFF2-40B4-BE49-F238E27FC236}">
              <a16:creationId xmlns:a16="http://schemas.microsoft.com/office/drawing/2014/main" id="{82F98B84-A4F9-47E1-B289-CF927BC77599}"/>
            </a:ext>
          </a:extLst>
        </xdr:cNvPr>
        <xdr:cNvCxnSpPr/>
      </xdr:nvCxnSpPr>
      <xdr:spPr>
        <a:xfrm>
          <a:off x="13358622" y="31852871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172</xdr:row>
      <xdr:rowOff>179071</xdr:rowOff>
    </xdr:from>
    <xdr:to>
      <xdr:col>11</xdr:col>
      <xdr:colOff>239522</xdr:colOff>
      <xdr:row>176</xdr:row>
      <xdr:rowOff>173992</xdr:rowOff>
    </xdr:to>
    <xdr:cxnSp macro="_xll.PtreeEvent_ObjectClick">
      <xdr:nvCxnSpPr>
        <xdr:cNvPr id="291" name="PTObj_DBranchDLine_2_38">
          <a:extLst>
            <a:ext uri="{FF2B5EF4-FFF2-40B4-BE49-F238E27FC236}">
              <a16:creationId xmlns:a16="http://schemas.microsoft.com/office/drawing/2014/main" id="{1200F89C-B38A-4956-A188-BA14F54E4741}"/>
            </a:ext>
          </a:extLst>
        </xdr:cNvPr>
        <xdr:cNvCxnSpPr/>
      </xdr:nvCxnSpPr>
      <xdr:spPr>
        <a:xfrm flipV="1">
          <a:off x="13206222" y="318528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176</xdr:row>
      <xdr:rowOff>179071</xdr:rowOff>
    </xdr:from>
    <xdr:to>
      <xdr:col>11</xdr:col>
      <xdr:colOff>127</xdr:colOff>
      <xdr:row>176</xdr:row>
      <xdr:rowOff>179071</xdr:rowOff>
    </xdr:to>
    <xdr:cxnSp macro="_xll.PtreeEvent_ObjectClick">
      <xdr:nvCxnSpPr>
        <xdr:cNvPr id="288" name="PTObj_DBranchHLine_2_37">
          <a:extLst>
            <a:ext uri="{FF2B5EF4-FFF2-40B4-BE49-F238E27FC236}">
              <a16:creationId xmlns:a16="http://schemas.microsoft.com/office/drawing/2014/main" id="{9FF03968-50FF-4769-B0C1-114E96D6563A}"/>
            </a:ext>
          </a:extLst>
        </xdr:cNvPr>
        <xdr:cNvCxnSpPr/>
      </xdr:nvCxnSpPr>
      <xdr:spPr>
        <a:xfrm>
          <a:off x="11828272" y="32589471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168</xdr:row>
      <xdr:rowOff>173992</xdr:rowOff>
    </xdr:from>
    <xdr:to>
      <xdr:col>10</xdr:col>
      <xdr:colOff>239522</xdr:colOff>
      <xdr:row>176</xdr:row>
      <xdr:rowOff>179071</xdr:rowOff>
    </xdr:to>
    <xdr:cxnSp macro="_xll.PtreeEvent_ObjectClick">
      <xdr:nvCxnSpPr>
        <xdr:cNvPr id="287" name="PTObj_DBranchDLine_2_37">
          <a:extLst>
            <a:ext uri="{FF2B5EF4-FFF2-40B4-BE49-F238E27FC236}">
              <a16:creationId xmlns:a16="http://schemas.microsoft.com/office/drawing/2014/main" id="{FEBDC448-EA6A-4277-AFE0-795E517D0E03}"/>
            </a:ext>
          </a:extLst>
        </xdr:cNvPr>
        <xdr:cNvCxnSpPr/>
      </xdr:nvCxnSpPr>
      <xdr:spPr>
        <a:xfrm>
          <a:off x="11675872" y="31111192"/>
          <a:ext cx="152400" cy="14782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166</xdr:row>
      <xdr:rowOff>179071</xdr:rowOff>
    </xdr:from>
    <xdr:to>
      <xdr:col>12</xdr:col>
      <xdr:colOff>127</xdr:colOff>
      <xdr:row>166</xdr:row>
      <xdr:rowOff>179071</xdr:rowOff>
    </xdr:to>
    <xdr:cxnSp macro="_xll.PtreeEvent_ObjectClick">
      <xdr:nvCxnSpPr>
        <xdr:cNvPr id="284" name="PTObj_DBranchHLine_2_36">
          <a:extLst>
            <a:ext uri="{FF2B5EF4-FFF2-40B4-BE49-F238E27FC236}">
              <a16:creationId xmlns:a16="http://schemas.microsoft.com/office/drawing/2014/main" id="{0C7BEE90-44EF-4493-87F0-518C02B13FCB}"/>
            </a:ext>
          </a:extLst>
        </xdr:cNvPr>
        <xdr:cNvCxnSpPr/>
      </xdr:nvCxnSpPr>
      <xdr:spPr>
        <a:xfrm>
          <a:off x="13358622" y="30747971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164</xdr:row>
      <xdr:rowOff>173992</xdr:rowOff>
    </xdr:from>
    <xdr:to>
      <xdr:col>11</xdr:col>
      <xdr:colOff>239522</xdr:colOff>
      <xdr:row>166</xdr:row>
      <xdr:rowOff>179071</xdr:rowOff>
    </xdr:to>
    <xdr:cxnSp macro="_xll.PtreeEvent_ObjectClick">
      <xdr:nvCxnSpPr>
        <xdr:cNvPr id="283" name="PTObj_DBranchDLine_2_36">
          <a:extLst>
            <a:ext uri="{FF2B5EF4-FFF2-40B4-BE49-F238E27FC236}">
              <a16:creationId xmlns:a16="http://schemas.microsoft.com/office/drawing/2014/main" id="{2AECD119-838E-4C43-9A2B-543660426D40}"/>
            </a:ext>
          </a:extLst>
        </xdr:cNvPr>
        <xdr:cNvCxnSpPr/>
      </xdr:nvCxnSpPr>
      <xdr:spPr>
        <a:xfrm>
          <a:off x="13206222" y="303745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162</xdr:row>
      <xdr:rowOff>179071</xdr:rowOff>
    </xdr:from>
    <xdr:to>
      <xdr:col>13</xdr:col>
      <xdr:colOff>126</xdr:colOff>
      <xdr:row>162</xdr:row>
      <xdr:rowOff>179071</xdr:rowOff>
    </xdr:to>
    <xdr:cxnSp macro="_xll.PtreeEvent_ObjectClick">
      <xdr:nvCxnSpPr>
        <xdr:cNvPr id="280" name="PTObj_DBranchHLine_2_35">
          <a:extLst>
            <a:ext uri="{FF2B5EF4-FFF2-40B4-BE49-F238E27FC236}">
              <a16:creationId xmlns:a16="http://schemas.microsoft.com/office/drawing/2014/main" id="{25F32616-108A-441A-9022-1E3774B50EE1}"/>
            </a:ext>
          </a:extLst>
        </xdr:cNvPr>
        <xdr:cNvCxnSpPr/>
      </xdr:nvCxnSpPr>
      <xdr:spPr>
        <a:xfrm>
          <a:off x="15206472" y="30011371"/>
          <a:ext cx="161480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160</xdr:row>
      <xdr:rowOff>173992</xdr:rowOff>
    </xdr:from>
    <xdr:to>
      <xdr:col>12</xdr:col>
      <xdr:colOff>239522</xdr:colOff>
      <xdr:row>162</xdr:row>
      <xdr:rowOff>179071</xdr:rowOff>
    </xdr:to>
    <xdr:cxnSp macro="_xll.PtreeEvent_ObjectClick">
      <xdr:nvCxnSpPr>
        <xdr:cNvPr id="279" name="PTObj_DBranchDLine_2_35">
          <a:extLst>
            <a:ext uri="{FF2B5EF4-FFF2-40B4-BE49-F238E27FC236}">
              <a16:creationId xmlns:a16="http://schemas.microsoft.com/office/drawing/2014/main" id="{0E454015-FFBB-459D-B3CD-B77B5ED10573}"/>
            </a:ext>
          </a:extLst>
        </xdr:cNvPr>
        <xdr:cNvCxnSpPr/>
      </xdr:nvCxnSpPr>
      <xdr:spPr>
        <a:xfrm>
          <a:off x="15054072" y="296379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158</xdr:row>
      <xdr:rowOff>179071</xdr:rowOff>
    </xdr:from>
    <xdr:to>
      <xdr:col>13</xdr:col>
      <xdr:colOff>126</xdr:colOff>
      <xdr:row>158</xdr:row>
      <xdr:rowOff>179071</xdr:rowOff>
    </xdr:to>
    <xdr:cxnSp macro="_xll.PtreeEvent_ObjectClick">
      <xdr:nvCxnSpPr>
        <xdr:cNvPr id="276" name="PTObj_DBranchHLine_2_34">
          <a:extLst>
            <a:ext uri="{FF2B5EF4-FFF2-40B4-BE49-F238E27FC236}">
              <a16:creationId xmlns:a16="http://schemas.microsoft.com/office/drawing/2014/main" id="{EB3386C0-84DC-475D-8830-94F431D5F59C}"/>
            </a:ext>
          </a:extLst>
        </xdr:cNvPr>
        <xdr:cNvCxnSpPr/>
      </xdr:nvCxnSpPr>
      <xdr:spPr>
        <a:xfrm>
          <a:off x="15206472" y="29274771"/>
          <a:ext cx="1614804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158</xdr:row>
      <xdr:rowOff>179071</xdr:rowOff>
    </xdr:from>
    <xdr:to>
      <xdr:col>12</xdr:col>
      <xdr:colOff>239522</xdr:colOff>
      <xdr:row>160</xdr:row>
      <xdr:rowOff>173992</xdr:rowOff>
    </xdr:to>
    <xdr:cxnSp macro="_xll.PtreeEvent_ObjectClick">
      <xdr:nvCxnSpPr>
        <xdr:cNvPr id="275" name="PTObj_DBranchDLine_2_34">
          <a:extLst>
            <a:ext uri="{FF2B5EF4-FFF2-40B4-BE49-F238E27FC236}">
              <a16:creationId xmlns:a16="http://schemas.microsoft.com/office/drawing/2014/main" id="{246DDC0F-1B49-4AE6-827A-32A8FE637600}"/>
            </a:ext>
          </a:extLst>
        </xdr:cNvPr>
        <xdr:cNvCxnSpPr/>
      </xdr:nvCxnSpPr>
      <xdr:spPr>
        <a:xfrm flipV="1">
          <a:off x="15054072" y="29274771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160</xdr:row>
      <xdr:rowOff>179071</xdr:rowOff>
    </xdr:from>
    <xdr:to>
      <xdr:col>12</xdr:col>
      <xdr:colOff>127</xdr:colOff>
      <xdr:row>160</xdr:row>
      <xdr:rowOff>179071</xdr:rowOff>
    </xdr:to>
    <xdr:cxnSp macro="_xll.PtreeEvent_ObjectClick">
      <xdr:nvCxnSpPr>
        <xdr:cNvPr id="272" name="PTObj_DBranchHLine_2_33">
          <a:extLst>
            <a:ext uri="{FF2B5EF4-FFF2-40B4-BE49-F238E27FC236}">
              <a16:creationId xmlns:a16="http://schemas.microsoft.com/office/drawing/2014/main" id="{3B7AE78B-A616-407C-9712-6BEEAF9625B0}"/>
            </a:ext>
          </a:extLst>
        </xdr:cNvPr>
        <xdr:cNvCxnSpPr/>
      </xdr:nvCxnSpPr>
      <xdr:spPr>
        <a:xfrm>
          <a:off x="13358622" y="29643071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160</xdr:row>
      <xdr:rowOff>179071</xdr:rowOff>
    </xdr:from>
    <xdr:to>
      <xdr:col>11</xdr:col>
      <xdr:colOff>239522</xdr:colOff>
      <xdr:row>164</xdr:row>
      <xdr:rowOff>173992</xdr:rowOff>
    </xdr:to>
    <xdr:cxnSp macro="_xll.PtreeEvent_ObjectClick">
      <xdr:nvCxnSpPr>
        <xdr:cNvPr id="271" name="PTObj_DBranchDLine_2_33">
          <a:extLst>
            <a:ext uri="{FF2B5EF4-FFF2-40B4-BE49-F238E27FC236}">
              <a16:creationId xmlns:a16="http://schemas.microsoft.com/office/drawing/2014/main" id="{6F687F6A-13E8-453F-AE81-3A78681A6825}"/>
            </a:ext>
          </a:extLst>
        </xdr:cNvPr>
        <xdr:cNvCxnSpPr/>
      </xdr:nvCxnSpPr>
      <xdr:spPr>
        <a:xfrm flipV="1">
          <a:off x="13206222" y="296430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164</xdr:row>
      <xdr:rowOff>179071</xdr:rowOff>
    </xdr:from>
    <xdr:to>
      <xdr:col>11</xdr:col>
      <xdr:colOff>127</xdr:colOff>
      <xdr:row>164</xdr:row>
      <xdr:rowOff>179071</xdr:rowOff>
    </xdr:to>
    <xdr:cxnSp macro="_xll.PtreeEvent_ObjectClick">
      <xdr:nvCxnSpPr>
        <xdr:cNvPr id="268" name="PTObj_DBranchHLine_2_32">
          <a:extLst>
            <a:ext uri="{FF2B5EF4-FFF2-40B4-BE49-F238E27FC236}">
              <a16:creationId xmlns:a16="http://schemas.microsoft.com/office/drawing/2014/main" id="{9A90E24E-B21D-4B2C-9C6B-272361EFFA0B}"/>
            </a:ext>
          </a:extLst>
        </xdr:cNvPr>
        <xdr:cNvCxnSpPr/>
      </xdr:nvCxnSpPr>
      <xdr:spPr>
        <a:xfrm>
          <a:off x="11828272" y="30379671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164</xdr:row>
      <xdr:rowOff>179071</xdr:rowOff>
    </xdr:from>
    <xdr:to>
      <xdr:col>10</xdr:col>
      <xdr:colOff>239522</xdr:colOff>
      <xdr:row>168</xdr:row>
      <xdr:rowOff>173992</xdr:rowOff>
    </xdr:to>
    <xdr:cxnSp macro="_xll.PtreeEvent_ObjectClick">
      <xdr:nvCxnSpPr>
        <xdr:cNvPr id="267" name="PTObj_DBranchDLine_2_32">
          <a:extLst>
            <a:ext uri="{FF2B5EF4-FFF2-40B4-BE49-F238E27FC236}">
              <a16:creationId xmlns:a16="http://schemas.microsoft.com/office/drawing/2014/main" id="{60ED133A-BBBD-4CAF-A61B-1C1012B79BC7}"/>
            </a:ext>
          </a:extLst>
        </xdr:cNvPr>
        <xdr:cNvCxnSpPr/>
      </xdr:nvCxnSpPr>
      <xdr:spPr>
        <a:xfrm flipV="1">
          <a:off x="11675872" y="303796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168</xdr:row>
      <xdr:rowOff>179071</xdr:rowOff>
    </xdr:from>
    <xdr:to>
      <xdr:col>10</xdr:col>
      <xdr:colOff>127</xdr:colOff>
      <xdr:row>168</xdr:row>
      <xdr:rowOff>179071</xdr:rowOff>
    </xdr:to>
    <xdr:cxnSp macro="_xll.PtreeEvent_ObjectClick">
      <xdr:nvCxnSpPr>
        <xdr:cNvPr id="264" name="PTObj_DBranchHLine_2_31">
          <a:extLst>
            <a:ext uri="{FF2B5EF4-FFF2-40B4-BE49-F238E27FC236}">
              <a16:creationId xmlns:a16="http://schemas.microsoft.com/office/drawing/2014/main" id="{5E613D22-B987-4557-A324-00FF1DE7DE8E}"/>
            </a:ext>
          </a:extLst>
        </xdr:cNvPr>
        <xdr:cNvCxnSpPr/>
      </xdr:nvCxnSpPr>
      <xdr:spPr>
        <a:xfrm>
          <a:off x="10297922" y="31116271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168</xdr:row>
      <xdr:rowOff>179071</xdr:rowOff>
    </xdr:from>
    <xdr:to>
      <xdr:col>9</xdr:col>
      <xdr:colOff>239522</xdr:colOff>
      <xdr:row>196</xdr:row>
      <xdr:rowOff>173992</xdr:rowOff>
    </xdr:to>
    <xdr:cxnSp macro="_xll.PtreeEvent_ObjectClick">
      <xdr:nvCxnSpPr>
        <xdr:cNvPr id="263" name="PTObj_DBranchDLine_2_31">
          <a:extLst>
            <a:ext uri="{FF2B5EF4-FFF2-40B4-BE49-F238E27FC236}">
              <a16:creationId xmlns:a16="http://schemas.microsoft.com/office/drawing/2014/main" id="{44D2C009-DF74-4EBA-AC6E-824BCE088387}"/>
            </a:ext>
          </a:extLst>
        </xdr:cNvPr>
        <xdr:cNvCxnSpPr/>
      </xdr:nvCxnSpPr>
      <xdr:spPr>
        <a:xfrm flipV="1">
          <a:off x="10145522" y="31116271"/>
          <a:ext cx="152400" cy="51511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156</xdr:row>
      <xdr:rowOff>179071</xdr:rowOff>
    </xdr:from>
    <xdr:to>
      <xdr:col>7</xdr:col>
      <xdr:colOff>127</xdr:colOff>
      <xdr:row>156</xdr:row>
      <xdr:rowOff>179071</xdr:rowOff>
    </xdr:to>
    <xdr:cxnSp macro="_xll.PtreeEvent_ObjectClick">
      <xdr:nvCxnSpPr>
        <xdr:cNvPr id="240" name="PTObj_DBranchHLine_2_27">
          <a:extLst>
            <a:ext uri="{FF2B5EF4-FFF2-40B4-BE49-F238E27FC236}">
              <a16:creationId xmlns:a16="http://schemas.microsoft.com/office/drawing/2014/main" id="{0A929F31-D151-4CFD-BE2F-A400C8683402}"/>
            </a:ext>
          </a:extLst>
        </xdr:cNvPr>
        <xdr:cNvCxnSpPr/>
      </xdr:nvCxnSpPr>
      <xdr:spPr>
        <a:xfrm>
          <a:off x="5541772" y="28906471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154</xdr:row>
      <xdr:rowOff>173992</xdr:rowOff>
    </xdr:from>
    <xdr:to>
      <xdr:col>6</xdr:col>
      <xdr:colOff>239522</xdr:colOff>
      <xdr:row>156</xdr:row>
      <xdr:rowOff>179071</xdr:rowOff>
    </xdr:to>
    <xdr:cxnSp macro="_xll.PtreeEvent_ObjectClick">
      <xdr:nvCxnSpPr>
        <xdr:cNvPr id="239" name="PTObj_DBranchDLine_2_27">
          <a:extLst>
            <a:ext uri="{FF2B5EF4-FFF2-40B4-BE49-F238E27FC236}">
              <a16:creationId xmlns:a16="http://schemas.microsoft.com/office/drawing/2014/main" id="{38979B70-80EB-4C40-960A-BAB8E2729A51}"/>
            </a:ext>
          </a:extLst>
        </xdr:cNvPr>
        <xdr:cNvCxnSpPr/>
      </xdr:nvCxnSpPr>
      <xdr:spPr>
        <a:xfrm>
          <a:off x="5389372" y="285330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152</xdr:row>
      <xdr:rowOff>179071</xdr:rowOff>
    </xdr:from>
    <xdr:to>
      <xdr:col>8</xdr:col>
      <xdr:colOff>127</xdr:colOff>
      <xdr:row>152</xdr:row>
      <xdr:rowOff>179071</xdr:rowOff>
    </xdr:to>
    <xdr:cxnSp macro="_xll.PtreeEvent_ObjectClick">
      <xdr:nvCxnSpPr>
        <xdr:cNvPr id="236" name="PTObj_DBranchHLine_2_26">
          <a:extLst>
            <a:ext uri="{FF2B5EF4-FFF2-40B4-BE49-F238E27FC236}">
              <a16:creationId xmlns:a16="http://schemas.microsoft.com/office/drawing/2014/main" id="{97DF2EF7-3C25-46E3-A236-A8D10782E3A6}"/>
            </a:ext>
          </a:extLst>
        </xdr:cNvPr>
        <xdr:cNvCxnSpPr/>
      </xdr:nvCxnSpPr>
      <xdr:spPr>
        <a:xfrm>
          <a:off x="7065772" y="28169871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150</xdr:row>
      <xdr:rowOff>173992</xdr:rowOff>
    </xdr:from>
    <xdr:to>
      <xdr:col>7</xdr:col>
      <xdr:colOff>239522</xdr:colOff>
      <xdr:row>152</xdr:row>
      <xdr:rowOff>179071</xdr:rowOff>
    </xdr:to>
    <xdr:cxnSp macro="_xll.PtreeEvent_ObjectClick">
      <xdr:nvCxnSpPr>
        <xdr:cNvPr id="235" name="PTObj_DBranchDLine_2_26">
          <a:extLst>
            <a:ext uri="{FF2B5EF4-FFF2-40B4-BE49-F238E27FC236}">
              <a16:creationId xmlns:a16="http://schemas.microsoft.com/office/drawing/2014/main" id="{BC7CA10B-6873-4995-8C10-C9F31A9F8CD1}"/>
            </a:ext>
          </a:extLst>
        </xdr:cNvPr>
        <xdr:cNvCxnSpPr/>
      </xdr:nvCxnSpPr>
      <xdr:spPr>
        <a:xfrm>
          <a:off x="6913372" y="277964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148</xdr:row>
      <xdr:rowOff>179071</xdr:rowOff>
    </xdr:from>
    <xdr:to>
      <xdr:col>9</xdr:col>
      <xdr:colOff>127</xdr:colOff>
      <xdr:row>148</xdr:row>
      <xdr:rowOff>179071</xdr:rowOff>
    </xdr:to>
    <xdr:cxnSp macro="_xll.PtreeEvent_ObjectClick">
      <xdr:nvCxnSpPr>
        <xdr:cNvPr id="232" name="PTObj_DBranchHLine_2_25">
          <a:extLst>
            <a:ext uri="{FF2B5EF4-FFF2-40B4-BE49-F238E27FC236}">
              <a16:creationId xmlns:a16="http://schemas.microsoft.com/office/drawing/2014/main" id="{5898B8C5-237A-4689-8AC2-B3C3B0502317}"/>
            </a:ext>
          </a:extLst>
        </xdr:cNvPr>
        <xdr:cNvCxnSpPr/>
      </xdr:nvCxnSpPr>
      <xdr:spPr>
        <a:xfrm>
          <a:off x="8589772" y="27433271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146</xdr:row>
      <xdr:rowOff>173992</xdr:rowOff>
    </xdr:from>
    <xdr:to>
      <xdr:col>8</xdr:col>
      <xdr:colOff>239522</xdr:colOff>
      <xdr:row>148</xdr:row>
      <xdr:rowOff>179071</xdr:rowOff>
    </xdr:to>
    <xdr:cxnSp macro="_xll.PtreeEvent_ObjectClick">
      <xdr:nvCxnSpPr>
        <xdr:cNvPr id="231" name="PTObj_DBranchDLine_2_25">
          <a:extLst>
            <a:ext uri="{FF2B5EF4-FFF2-40B4-BE49-F238E27FC236}">
              <a16:creationId xmlns:a16="http://schemas.microsoft.com/office/drawing/2014/main" id="{EC5735A5-999E-42FE-A53C-024D5C22124E}"/>
            </a:ext>
          </a:extLst>
        </xdr:cNvPr>
        <xdr:cNvCxnSpPr/>
      </xdr:nvCxnSpPr>
      <xdr:spPr>
        <a:xfrm>
          <a:off x="8437372" y="270598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144</xdr:row>
      <xdr:rowOff>179071</xdr:rowOff>
    </xdr:from>
    <xdr:to>
      <xdr:col>10</xdr:col>
      <xdr:colOff>127</xdr:colOff>
      <xdr:row>144</xdr:row>
      <xdr:rowOff>179071</xdr:rowOff>
    </xdr:to>
    <xdr:cxnSp macro="_xll.PtreeEvent_ObjectClick">
      <xdr:nvCxnSpPr>
        <xdr:cNvPr id="228" name="PTObj_DBranchHLine_2_24">
          <a:extLst>
            <a:ext uri="{FF2B5EF4-FFF2-40B4-BE49-F238E27FC236}">
              <a16:creationId xmlns:a16="http://schemas.microsoft.com/office/drawing/2014/main" id="{E697A9EA-4D4C-45AA-9857-4DF0E38E1AA7}"/>
            </a:ext>
          </a:extLst>
        </xdr:cNvPr>
        <xdr:cNvCxnSpPr/>
      </xdr:nvCxnSpPr>
      <xdr:spPr>
        <a:xfrm>
          <a:off x="10113772" y="26696671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142</xdr:row>
      <xdr:rowOff>173992</xdr:rowOff>
    </xdr:from>
    <xdr:to>
      <xdr:col>9</xdr:col>
      <xdr:colOff>239522</xdr:colOff>
      <xdr:row>144</xdr:row>
      <xdr:rowOff>179071</xdr:rowOff>
    </xdr:to>
    <xdr:cxnSp macro="_xll.PtreeEvent_ObjectClick">
      <xdr:nvCxnSpPr>
        <xdr:cNvPr id="227" name="PTObj_DBranchDLine_2_24">
          <a:extLst>
            <a:ext uri="{FF2B5EF4-FFF2-40B4-BE49-F238E27FC236}">
              <a16:creationId xmlns:a16="http://schemas.microsoft.com/office/drawing/2014/main" id="{0A0D6488-FA00-41F6-BDA5-5B17C22A6506}"/>
            </a:ext>
          </a:extLst>
        </xdr:cNvPr>
        <xdr:cNvCxnSpPr/>
      </xdr:nvCxnSpPr>
      <xdr:spPr>
        <a:xfrm>
          <a:off x="9961372" y="26323292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140</xdr:row>
      <xdr:rowOff>179070</xdr:rowOff>
    </xdr:from>
    <xdr:to>
      <xdr:col>11</xdr:col>
      <xdr:colOff>127</xdr:colOff>
      <xdr:row>140</xdr:row>
      <xdr:rowOff>179070</xdr:rowOff>
    </xdr:to>
    <xdr:cxnSp macro="_xll.PtreeEvent_ObjectClick">
      <xdr:nvCxnSpPr>
        <xdr:cNvPr id="224" name="PTObj_DBranchHLine_2_23">
          <a:extLst>
            <a:ext uri="{FF2B5EF4-FFF2-40B4-BE49-F238E27FC236}">
              <a16:creationId xmlns:a16="http://schemas.microsoft.com/office/drawing/2014/main" id="{110852D1-2194-43A3-B54C-0E9225C91184}"/>
            </a:ext>
          </a:extLst>
        </xdr:cNvPr>
        <xdr:cNvCxnSpPr/>
      </xdr:nvCxnSpPr>
      <xdr:spPr>
        <a:xfrm>
          <a:off x="11644122" y="259600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114</xdr:row>
      <xdr:rowOff>173991</xdr:rowOff>
    </xdr:from>
    <xdr:to>
      <xdr:col>10</xdr:col>
      <xdr:colOff>239522</xdr:colOff>
      <xdr:row>140</xdr:row>
      <xdr:rowOff>179070</xdr:rowOff>
    </xdr:to>
    <xdr:cxnSp macro="_xll.PtreeEvent_ObjectClick">
      <xdr:nvCxnSpPr>
        <xdr:cNvPr id="223" name="PTObj_DBranchDLine_2_23">
          <a:extLst>
            <a:ext uri="{FF2B5EF4-FFF2-40B4-BE49-F238E27FC236}">
              <a16:creationId xmlns:a16="http://schemas.microsoft.com/office/drawing/2014/main" id="{24BEC002-214B-4464-8B6D-4760F1A8FC95}"/>
            </a:ext>
          </a:extLst>
        </xdr:cNvPr>
        <xdr:cNvCxnSpPr/>
      </xdr:nvCxnSpPr>
      <xdr:spPr>
        <a:xfrm>
          <a:off x="11491722" y="21167091"/>
          <a:ext cx="152400" cy="47929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138</xdr:row>
      <xdr:rowOff>179070</xdr:rowOff>
    </xdr:from>
    <xdr:to>
      <xdr:col>12</xdr:col>
      <xdr:colOff>127</xdr:colOff>
      <xdr:row>138</xdr:row>
      <xdr:rowOff>179070</xdr:rowOff>
    </xdr:to>
    <xdr:cxnSp macro="_xll.PtreeEvent_ObjectClick">
      <xdr:nvCxnSpPr>
        <xdr:cNvPr id="220" name="PTObj_DBranchHLine_2_22">
          <a:extLst>
            <a:ext uri="{FF2B5EF4-FFF2-40B4-BE49-F238E27FC236}">
              <a16:creationId xmlns:a16="http://schemas.microsoft.com/office/drawing/2014/main" id="{D55411EC-6B45-4E7F-9B0B-3B83AE895C58}"/>
            </a:ext>
          </a:extLst>
        </xdr:cNvPr>
        <xdr:cNvCxnSpPr/>
      </xdr:nvCxnSpPr>
      <xdr:spPr>
        <a:xfrm>
          <a:off x="13174472" y="255917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136</xdr:row>
      <xdr:rowOff>173991</xdr:rowOff>
    </xdr:from>
    <xdr:to>
      <xdr:col>11</xdr:col>
      <xdr:colOff>239522</xdr:colOff>
      <xdr:row>138</xdr:row>
      <xdr:rowOff>179070</xdr:rowOff>
    </xdr:to>
    <xdr:cxnSp macro="_xll.PtreeEvent_ObjectClick">
      <xdr:nvCxnSpPr>
        <xdr:cNvPr id="219" name="PTObj_DBranchDLine_2_22">
          <a:extLst>
            <a:ext uri="{FF2B5EF4-FFF2-40B4-BE49-F238E27FC236}">
              <a16:creationId xmlns:a16="http://schemas.microsoft.com/office/drawing/2014/main" id="{931C01BA-7FDA-4D39-ABF4-76127332F0CB}"/>
            </a:ext>
          </a:extLst>
        </xdr:cNvPr>
        <xdr:cNvCxnSpPr/>
      </xdr:nvCxnSpPr>
      <xdr:spPr>
        <a:xfrm>
          <a:off x="13022072" y="252183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134</xdr:row>
      <xdr:rowOff>179070</xdr:rowOff>
    </xdr:from>
    <xdr:to>
      <xdr:col>13</xdr:col>
      <xdr:colOff>127</xdr:colOff>
      <xdr:row>134</xdr:row>
      <xdr:rowOff>179070</xdr:rowOff>
    </xdr:to>
    <xdr:cxnSp macro="_xll.PtreeEvent_ObjectClick">
      <xdr:nvCxnSpPr>
        <xdr:cNvPr id="216" name="PTObj_DBranchHLine_2_21">
          <a:extLst>
            <a:ext uri="{FF2B5EF4-FFF2-40B4-BE49-F238E27FC236}">
              <a16:creationId xmlns:a16="http://schemas.microsoft.com/office/drawing/2014/main" id="{2B49628B-5175-429F-ABA8-3D0140125BCE}"/>
            </a:ext>
          </a:extLst>
        </xdr:cNvPr>
        <xdr:cNvCxnSpPr/>
      </xdr:nvCxnSpPr>
      <xdr:spPr>
        <a:xfrm>
          <a:off x="15022322" y="24855170"/>
          <a:ext cx="1614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128</xdr:row>
      <xdr:rowOff>173991</xdr:rowOff>
    </xdr:from>
    <xdr:to>
      <xdr:col>12</xdr:col>
      <xdr:colOff>239522</xdr:colOff>
      <xdr:row>134</xdr:row>
      <xdr:rowOff>179070</xdr:rowOff>
    </xdr:to>
    <xdr:cxnSp macro="_xll.PtreeEvent_ObjectClick">
      <xdr:nvCxnSpPr>
        <xdr:cNvPr id="215" name="PTObj_DBranchDLine_2_21">
          <a:extLst>
            <a:ext uri="{FF2B5EF4-FFF2-40B4-BE49-F238E27FC236}">
              <a16:creationId xmlns:a16="http://schemas.microsoft.com/office/drawing/2014/main" id="{3BC86632-D12C-4581-8088-96B461F785D3}"/>
            </a:ext>
          </a:extLst>
        </xdr:cNvPr>
        <xdr:cNvCxnSpPr/>
      </xdr:nvCxnSpPr>
      <xdr:spPr>
        <a:xfrm>
          <a:off x="14869922" y="23745191"/>
          <a:ext cx="152400" cy="11099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132</xdr:row>
      <xdr:rowOff>179070</xdr:rowOff>
    </xdr:from>
    <xdr:to>
      <xdr:col>13</xdr:col>
      <xdr:colOff>127</xdr:colOff>
      <xdr:row>132</xdr:row>
      <xdr:rowOff>179070</xdr:rowOff>
    </xdr:to>
    <xdr:cxnSp macro="_xll.PtreeEvent_ObjectClick">
      <xdr:nvCxnSpPr>
        <xdr:cNvPr id="212" name="PTObj_DBranchHLine_2_20">
          <a:extLst>
            <a:ext uri="{FF2B5EF4-FFF2-40B4-BE49-F238E27FC236}">
              <a16:creationId xmlns:a16="http://schemas.microsoft.com/office/drawing/2014/main" id="{D877D1E6-A50E-49B1-8E52-745D80A5D399}"/>
            </a:ext>
          </a:extLst>
        </xdr:cNvPr>
        <xdr:cNvCxnSpPr/>
      </xdr:nvCxnSpPr>
      <xdr:spPr>
        <a:xfrm>
          <a:off x="15022322" y="244868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128</xdr:row>
      <xdr:rowOff>173991</xdr:rowOff>
    </xdr:from>
    <xdr:to>
      <xdr:col>12</xdr:col>
      <xdr:colOff>239522</xdr:colOff>
      <xdr:row>132</xdr:row>
      <xdr:rowOff>179070</xdr:rowOff>
    </xdr:to>
    <xdr:cxnSp macro="_xll.PtreeEvent_ObjectClick">
      <xdr:nvCxnSpPr>
        <xdr:cNvPr id="181" name="PTObj_DBranchDLine_2_20">
          <a:extLst>
            <a:ext uri="{FF2B5EF4-FFF2-40B4-BE49-F238E27FC236}">
              <a16:creationId xmlns:a16="http://schemas.microsoft.com/office/drawing/2014/main" id="{242CC43E-EAE7-48C9-84E8-91969A4E3413}"/>
            </a:ext>
          </a:extLst>
        </xdr:cNvPr>
        <xdr:cNvCxnSpPr/>
      </xdr:nvCxnSpPr>
      <xdr:spPr>
        <a:xfrm>
          <a:off x="14869922" y="23745191"/>
          <a:ext cx="152400" cy="7416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130</xdr:row>
      <xdr:rowOff>179070</xdr:rowOff>
    </xdr:from>
    <xdr:to>
      <xdr:col>13</xdr:col>
      <xdr:colOff>127</xdr:colOff>
      <xdr:row>130</xdr:row>
      <xdr:rowOff>179070</xdr:rowOff>
    </xdr:to>
    <xdr:cxnSp macro="_xll.PtreeEvent_ObjectClick">
      <xdr:nvCxnSpPr>
        <xdr:cNvPr id="178" name="PTObj_DBranchHLine_2_19">
          <a:extLst>
            <a:ext uri="{FF2B5EF4-FFF2-40B4-BE49-F238E27FC236}">
              <a16:creationId xmlns:a16="http://schemas.microsoft.com/office/drawing/2014/main" id="{0AA18030-A6BE-430C-98F9-6E60A6A42D19}"/>
            </a:ext>
          </a:extLst>
        </xdr:cNvPr>
        <xdr:cNvCxnSpPr/>
      </xdr:nvCxnSpPr>
      <xdr:spPr>
        <a:xfrm>
          <a:off x="15022322" y="241185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128</xdr:row>
      <xdr:rowOff>173991</xdr:rowOff>
    </xdr:from>
    <xdr:to>
      <xdr:col>12</xdr:col>
      <xdr:colOff>239522</xdr:colOff>
      <xdr:row>130</xdr:row>
      <xdr:rowOff>179070</xdr:rowOff>
    </xdr:to>
    <xdr:cxnSp macro="_xll.PtreeEvent_ObjectClick">
      <xdr:nvCxnSpPr>
        <xdr:cNvPr id="177" name="PTObj_DBranchDLine_2_19">
          <a:extLst>
            <a:ext uri="{FF2B5EF4-FFF2-40B4-BE49-F238E27FC236}">
              <a16:creationId xmlns:a16="http://schemas.microsoft.com/office/drawing/2014/main" id="{15CB9581-5BFA-44FB-A528-B6E7534D2AC5}"/>
            </a:ext>
          </a:extLst>
        </xdr:cNvPr>
        <xdr:cNvCxnSpPr/>
      </xdr:nvCxnSpPr>
      <xdr:spPr>
        <a:xfrm>
          <a:off x="14869922" y="237451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126</xdr:row>
      <xdr:rowOff>179070</xdr:rowOff>
    </xdr:from>
    <xdr:to>
      <xdr:col>13</xdr:col>
      <xdr:colOff>127</xdr:colOff>
      <xdr:row>126</xdr:row>
      <xdr:rowOff>179070</xdr:rowOff>
    </xdr:to>
    <xdr:cxnSp macro="_xll.PtreeEvent_ObjectClick">
      <xdr:nvCxnSpPr>
        <xdr:cNvPr id="174" name="PTObj_DBranchHLine_2_18">
          <a:extLst>
            <a:ext uri="{FF2B5EF4-FFF2-40B4-BE49-F238E27FC236}">
              <a16:creationId xmlns:a16="http://schemas.microsoft.com/office/drawing/2014/main" id="{7FDCD055-2FF4-4BE4-BE2D-0C1FA7CCF07A}"/>
            </a:ext>
          </a:extLst>
        </xdr:cNvPr>
        <xdr:cNvCxnSpPr/>
      </xdr:nvCxnSpPr>
      <xdr:spPr>
        <a:xfrm>
          <a:off x="15022322" y="233819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126</xdr:row>
      <xdr:rowOff>179070</xdr:rowOff>
    </xdr:from>
    <xdr:to>
      <xdr:col>12</xdr:col>
      <xdr:colOff>239522</xdr:colOff>
      <xdr:row>128</xdr:row>
      <xdr:rowOff>173991</xdr:rowOff>
    </xdr:to>
    <xdr:cxnSp macro="_xll.PtreeEvent_ObjectClick">
      <xdr:nvCxnSpPr>
        <xdr:cNvPr id="173" name="PTObj_DBranchDLine_2_18">
          <a:extLst>
            <a:ext uri="{FF2B5EF4-FFF2-40B4-BE49-F238E27FC236}">
              <a16:creationId xmlns:a16="http://schemas.microsoft.com/office/drawing/2014/main" id="{4373A21F-A4E6-43FD-82B8-148B7A1949CC}"/>
            </a:ext>
          </a:extLst>
        </xdr:cNvPr>
        <xdr:cNvCxnSpPr/>
      </xdr:nvCxnSpPr>
      <xdr:spPr>
        <a:xfrm flipV="1">
          <a:off x="14869922" y="23381970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128</xdr:row>
      <xdr:rowOff>179070</xdr:rowOff>
    </xdr:from>
    <xdr:to>
      <xdr:col>12</xdr:col>
      <xdr:colOff>127</xdr:colOff>
      <xdr:row>128</xdr:row>
      <xdr:rowOff>179070</xdr:rowOff>
    </xdr:to>
    <xdr:cxnSp macro="_xll.PtreeEvent_ObjectClick">
      <xdr:nvCxnSpPr>
        <xdr:cNvPr id="170" name="PTObj_DBranchHLine_2_17">
          <a:extLst>
            <a:ext uri="{FF2B5EF4-FFF2-40B4-BE49-F238E27FC236}">
              <a16:creationId xmlns:a16="http://schemas.microsoft.com/office/drawing/2014/main" id="{C550CA77-D713-4593-B0C3-3C19B1B3E38B}"/>
            </a:ext>
          </a:extLst>
        </xdr:cNvPr>
        <xdr:cNvCxnSpPr/>
      </xdr:nvCxnSpPr>
      <xdr:spPr>
        <a:xfrm>
          <a:off x="13174472" y="237502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128</xdr:row>
      <xdr:rowOff>179070</xdr:rowOff>
    </xdr:from>
    <xdr:to>
      <xdr:col>11</xdr:col>
      <xdr:colOff>239522</xdr:colOff>
      <xdr:row>136</xdr:row>
      <xdr:rowOff>173991</xdr:rowOff>
    </xdr:to>
    <xdr:cxnSp macro="_xll.PtreeEvent_ObjectClick">
      <xdr:nvCxnSpPr>
        <xdr:cNvPr id="169" name="PTObj_DBranchDLine_2_17">
          <a:extLst>
            <a:ext uri="{FF2B5EF4-FFF2-40B4-BE49-F238E27FC236}">
              <a16:creationId xmlns:a16="http://schemas.microsoft.com/office/drawing/2014/main" id="{FB40C18D-35B6-41B4-A2BB-B2CABA7461BF}"/>
            </a:ext>
          </a:extLst>
        </xdr:cNvPr>
        <xdr:cNvCxnSpPr/>
      </xdr:nvCxnSpPr>
      <xdr:spPr>
        <a:xfrm flipV="1">
          <a:off x="13022072" y="23750270"/>
          <a:ext cx="152400" cy="14681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136</xdr:row>
      <xdr:rowOff>179070</xdr:rowOff>
    </xdr:from>
    <xdr:to>
      <xdr:col>11</xdr:col>
      <xdr:colOff>127</xdr:colOff>
      <xdr:row>136</xdr:row>
      <xdr:rowOff>179070</xdr:rowOff>
    </xdr:to>
    <xdr:cxnSp macro="_xll.PtreeEvent_ObjectClick">
      <xdr:nvCxnSpPr>
        <xdr:cNvPr id="166" name="PTObj_DBranchHLine_2_16">
          <a:extLst>
            <a:ext uri="{FF2B5EF4-FFF2-40B4-BE49-F238E27FC236}">
              <a16:creationId xmlns:a16="http://schemas.microsoft.com/office/drawing/2014/main" id="{9B3CA680-503D-41B6-9E5A-8D56BA25C884}"/>
            </a:ext>
          </a:extLst>
        </xdr:cNvPr>
        <xdr:cNvCxnSpPr/>
      </xdr:nvCxnSpPr>
      <xdr:spPr>
        <a:xfrm>
          <a:off x="11644122" y="252234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114</xdr:row>
      <xdr:rowOff>173991</xdr:rowOff>
    </xdr:from>
    <xdr:to>
      <xdr:col>10</xdr:col>
      <xdr:colOff>239522</xdr:colOff>
      <xdr:row>136</xdr:row>
      <xdr:rowOff>179070</xdr:rowOff>
    </xdr:to>
    <xdr:cxnSp macro="_xll.PtreeEvent_ObjectClick">
      <xdr:nvCxnSpPr>
        <xdr:cNvPr id="165" name="PTObj_DBranchDLine_2_16">
          <a:extLst>
            <a:ext uri="{FF2B5EF4-FFF2-40B4-BE49-F238E27FC236}">
              <a16:creationId xmlns:a16="http://schemas.microsoft.com/office/drawing/2014/main" id="{8B85EF87-A7DF-443D-B569-1F8BD2AF7E5A}"/>
            </a:ext>
          </a:extLst>
        </xdr:cNvPr>
        <xdr:cNvCxnSpPr/>
      </xdr:nvCxnSpPr>
      <xdr:spPr>
        <a:xfrm>
          <a:off x="11491722" y="21167091"/>
          <a:ext cx="152400" cy="4056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124</xdr:row>
      <xdr:rowOff>179070</xdr:rowOff>
    </xdr:from>
    <xdr:to>
      <xdr:col>12</xdr:col>
      <xdr:colOff>127</xdr:colOff>
      <xdr:row>124</xdr:row>
      <xdr:rowOff>179070</xdr:rowOff>
    </xdr:to>
    <xdr:cxnSp macro="_xll.PtreeEvent_ObjectClick">
      <xdr:nvCxnSpPr>
        <xdr:cNvPr id="162" name="PTObj_DBranchHLine_2_15">
          <a:extLst>
            <a:ext uri="{FF2B5EF4-FFF2-40B4-BE49-F238E27FC236}">
              <a16:creationId xmlns:a16="http://schemas.microsoft.com/office/drawing/2014/main" id="{3CA29A5C-AA55-4158-AB36-19B7104F62DB}"/>
            </a:ext>
          </a:extLst>
        </xdr:cNvPr>
        <xdr:cNvCxnSpPr/>
      </xdr:nvCxnSpPr>
      <xdr:spPr>
        <a:xfrm>
          <a:off x="13174472" y="230136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122</xdr:row>
      <xdr:rowOff>173991</xdr:rowOff>
    </xdr:from>
    <xdr:to>
      <xdr:col>11</xdr:col>
      <xdr:colOff>239522</xdr:colOff>
      <xdr:row>124</xdr:row>
      <xdr:rowOff>179070</xdr:rowOff>
    </xdr:to>
    <xdr:cxnSp macro="_xll.PtreeEvent_ObjectClick">
      <xdr:nvCxnSpPr>
        <xdr:cNvPr id="161" name="PTObj_DBranchDLine_2_15">
          <a:extLst>
            <a:ext uri="{FF2B5EF4-FFF2-40B4-BE49-F238E27FC236}">
              <a16:creationId xmlns:a16="http://schemas.microsoft.com/office/drawing/2014/main" id="{206D069F-C8D8-44D9-8E63-B71DD562F8E6}"/>
            </a:ext>
          </a:extLst>
        </xdr:cNvPr>
        <xdr:cNvCxnSpPr/>
      </xdr:nvCxnSpPr>
      <xdr:spPr>
        <a:xfrm>
          <a:off x="13022072" y="226402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120</xdr:row>
      <xdr:rowOff>179070</xdr:rowOff>
    </xdr:from>
    <xdr:to>
      <xdr:col>13</xdr:col>
      <xdr:colOff>127</xdr:colOff>
      <xdr:row>120</xdr:row>
      <xdr:rowOff>179070</xdr:rowOff>
    </xdr:to>
    <xdr:cxnSp macro="_xll.PtreeEvent_ObjectClick">
      <xdr:nvCxnSpPr>
        <xdr:cNvPr id="158" name="PTObj_DBranchHLine_2_14">
          <a:extLst>
            <a:ext uri="{FF2B5EF4-FFF2-40B4-BE49-F238E27FC236}">
              <a16:creationId xmlns:a16="http://schemas.microsoft.com/office/drawing/2014/main" id="{6E51F030-4A53-4996-90F7-D14DE626F5F4}"/>
            </a:ext>
          </a:extLst>
        </xdr:cNvPr>
        <xdr:cNvCxnSpPr/>
      </xdr:nvCxnSpPr>
      <xdr:spPr>
        <a:xfrm>
          <a:off x="15022322" y="222770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118</xdr:row>
      <xdr:rowOff>173991</xdr:rowOff>
    </xdr:from>
    <xdr:to>
      <xdr:col>12</xdr:col>
      <xdr:colOff>239522</xdr:colOff>
      <xdr:row>120</xdr:row>
      <xdr:rowOff>179070</xdr:rowOff>
    </xdr:to>
    <xdr:cxnSp macro="_xll.PtreeEvent_ObjectClick">
      <xdr:nvCxnSpPr>
        <xdr:cNvPr id="157" name="PTObj_DBranchDLine_2_14">
          <a:extLst>
            <a:ext uri="{FF2B5EF4-FFF2-40B4-BE49-F238E27FC236}">
              <a16:creationId xmlns:a16="http://schemas.microsoft.com/office/drawing/2014/main" id="{BCBC06BB-7CA6-489F-8ECB-0E2381DE9F33}"/>
            </a:ext>
          </a:extLst>
        </xdr:cNvPr>
        <xdr:cNvCxnSpPr/>
      </xdr:nvCxnSpPr>
      <xdr:spPr>
        <a:xfrm>
          <a:off x="14869922" y="219036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116</xdr:row>
      <xdr:rowOff>179070</xdr:rowOff>
    </xdr:from>
    <xdr:to>
      <xdr:col>13</xdr:col>
      <xdr:colOff>127</xdr:colOff>
      <xdr:row>116</xdr:row>
      <xdr:rowOff>179070</xdr:rowOff>
    </xdr:to>
    <xdr:cxnSp macro="_xll.PtreeEvent_ObjectClick">
      <xdr:nvCxnSpPr>
        <xdr:cNvPr id="154" name="PTObj_DBranchHLine_2_13">
          <a:extLst>
            <a:ext uri="{FF2B5EF4-FFF2-40B4-BE49-F238E27FC236}">
              <a16:creationId xmlns:a16="http://schemas.microsoft.com/office/drawing/2014/main" id="{38B88E35-78B1-4819-920C-A16DA40CA6A3}"/>
            </a:ext>
          </a:extLst>
        </xdr:cNvPr>
        <xdr:cNvCxnSpPr/>
      </xdr:nvCxnSpPr>
      <xdr:spPr>
        <a:xfrm>
          <a:off x="15022322" y="215404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116</xdr:row>
      <xdr:rowOff>179070</xdr:rowOff>
    </xdr:from>
    <xdr:to>
      <xdr:col>12</xdr:col>
      <xdr:colOff>239522</xdr:colOff>
      <xdr:row>118</xdr:row>
      <xdr:rowOff>173991</xdr:rowOff>
    </xdr:to>
    <xdr:cxnSp macro="_xll.PtreeEvent_ObjectClick">
      <xdr:nvCxnSpPr>
        <xdr:cNvPr id="153" name="PTObj_DBranchDLine_2_13">
          <a:extLst>
            <a:ext uri="{FF2B5EF4-FFF2-40B4-BE49-F238E27FC236}">
              <a16:creationId xmlns:a16="http://schemas.microsoft.com/office/drawing/2014/main" id="{41BEC684-6792-4781-9098-791D2B46397B}"/>
            </a:ext>
          </a:extLst>
        </xdr:cNvPr>
        <xdr:cNvCxnSpPr/>
      </xdr:nvCxnSpPr>
      <xdr:spPr>
        <a:xfrm flipV="1">
          <a:off x="14869922" y="21540470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118</xdr:row>
      <xdr:rowOff>179070</xdr:rowOff>
    </xdr:from>
    <xdr:to>
      <xdr:col>12</xdr:col>
      <xdr:colOff>127</xdr:colOff>
      <xdr:row>118</xdr:row>
      <xdr:rowOff>179070</xdr:rowOff>
    </xdr:to>
    <xdr:cxnSp macro="_xll.PtreeEvent_ObjectClick">
      <xdr:nvCxnSpPr>
        <xdr:cNvPr id="126" name="PTObj_DBranchHLine_2_12">
          <a:extLst>
            <a:ext uri="{FF2B5EF4-FFF2-40B4-BE49-F238E27FC236}">
              <a16:creationId xmlns:a16="http://schemas.microsoft.com/office/drawing/2014/main" id="{FB1BEB68-49F1-49CB-9DF6-FA4698ADE79D}"/>
            </a:ext>
          </a:extLst>
        </xdr:cNvPr>
        <xdr:cNvCxnSpPr/>
      </xdr:nvCxnSpPr>
      <xdr:spPr>
        <a:xfrm>
          <a:off x="13174472" y="219087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118</xdr:row>
      <xdr:rowOff>179070</xdr:rowOff>
    </xdr:from>
    <xdr:to>
      <xdr:col>11</xdr:col>
      <xdr:colOff>239522</xdr:colOff>
      <xdr:row>122</xdr:row>
      <xdr:rowOff>173991</xdr:rowOff>
    </xdr:to>
    <xdr:cxnSp macro="_xll.PtreeEvent_ObjectClick">
      <xdr:nvCxnSpPr>
        <xdr:cNvPr id="125" name="PTObj_DBranchDLine_2_12">
          <a:extLst>
            <a:ext uri="{FF2B5EF4-FFF2-40B4-BE49-F238E27FC236}">
              <a16:creationId xmlns:a16="http://schemas.microsoft.com/office/drawing/2014/main" id="{126C7C5F-0C4D-40E8-8F77-7347F3FB967B}"/>
            </a:ext>
          </a:extLst>
        </xdr:cNvPr>
        <xdr:cNvCxnSpPr/>
      </xdr:nvCxnSpPr>
      <xdr:spPr>
        <a:xfrm flipV="1">
          <a:off x="13022072" y="21908770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122</xdr:row>
      <xdr:rowOff>179070</xdr:rowOff>
    </xdr:from>
    <xdr:to>
      <xdr:col>11</xdr:col>
      <xdr:colOff>127</xdr:colOff>
      <xdr:row>122</xdr:row>
      <xdr:rowOff>179070</xdr:rowOff>
    </xdr:to>
    <xdr:cxnSp macro="_xll.PtreeEvent_ObjectClick">
      <xdr:nvCxnSpPr>
        <xdr:cNvPr id="118" name="PTObj_DBranchHLine_2_11">
          <a:extLst>
            <a:ext uri="{FF2B5EF4-FFF2-40B4-BE49-F238E27FC236}">
              <a16:creationId xmlns:a16="http://schemas.microsoft.com/office/drawing/2014/main" id="{712CA088-C371-4F74-A7A0-A8232805AFF4}"/>
            </a:ext>
          </a:extLst>
        </xdr:cNvPr>
        <xdr:cNvCxnSpPr/>
      </xdr:nvCxnSpPr>
      <xdr:spPr>
        <a:xfrm>
          <a:off x="11644122" y="226453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114</xdr:row>
      <xdr:rowOff>173991</xdr:rowOff>
    </xdr:from>
    <xdr:to>
      <xdr:col>10</xdr:col>
      <xdr:colOff>239522</xdr:colOff>
      <xdr:row>122</xdr:row>
      <xdr:rowOff>179070</xdr:rowOff>
    </xdr:to>
    <xdr:cxnSp macro="_xll.PtreeEvent_ObjectClick">
      <xdr:nvCxnSpPr>
        <xdr:cNvPr id="117" name="PTObj_DBranchDLine_2_11">
          <a:extLst>
            <a:ext uri="{FF2B5EF4-FFF2-40B4-BE49-F238E27FC236}">
              <a16:creationId xmlns:a16="http://schemas.microsoft.com/office/drawing/2014/main" id="{097710CA-54B2-4CFB-940E-4D96D473F3AF}"/>
            </a:ext>
          </a:extLst>
        </xdr:cNvPr>
        <xdr:cNvCxnSpPr/>
      </xdr:nvCxnSpPr>
      <xdr:spPr>
        <a:xfrm>
          <a:off x="11491722" y="21167091"/>
          <a:ext cx="152400" cy="14782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112</xdr:row>
      <xdr:rowOff>179070</xdr:rowOff>
    </xdr:from>
    <xdr:to>
      <xdr:col>12</xdr:col>
      <xdr:colOff>127</xdr:colOff>
      <xdr:row>112</xdr:row>
      <xdr:rowOff>179070</xdr:rowOff>
    </xdr:to>
    <xdr:cxnSp macro="_xll.PtreeEvent_ObjectClick">
      <xdr:nvCxnSpPr>
        <xdr:cNvPr id="105" name="PTObj_DBranchHLine_2_10">
          <a:extLst>
            <a:ext uri="{FF2B5EF4-FFF2-40B4-BE49-F238E27FC236}">
              <a16:creationId xmlns:a16="http://schemas.microsoft.com/office/drawing/2014/main" id="{3622DB3B-D504-48F9-A136-5C2FF8E2B84F}"/>
            </a:ext>
          </a:extLst>
        </xdr:cNvPr>
        <xdr:cNvCxnSpPr/>
      </xdr:nvCxnSpPr>
      <xdr:spPr>
        <a:xfrm>
          <a:off x="13174472" y="208038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110</xdr:row>
      <xdr:rowOff>173991</xdr:rowOff>
    </xdr:from>
    <xdr:to>
      <xdr:col>11</xdr:col>
      <xdr:colOff>239522</xdr:colOff>
      <xdr:row>112</xdr:row>
      <xdr:rowOff>179070</xdr:rowOff>
    </xdr:to>
    <xdr:cxnSp macro="_xll.PtreeEvent_ObjectClick">
      <xdr:nvCxnSpPr>
        <xdr:cNvPr id="103" name="PTObj_DBranchDLine_2_10">
          <a:extLst>
            <a:ext uri="{FF2B5EF4-FFF2-40B4-BE49-F238E27FC236}">
              <a16:creationId xmlns:a16="http://schemas.microsoft.com/office/drawing/2014/main" id="{C60FF8F8-CE23-4DA2-B6A4-B7525DC42229}"/>
            </a:ext>
          </a:extLst>
        </xdr:cNvPr>
        <xdr:cNvCxnSpPr/>
      </xdr:nvCxnSpPr>
      <xdr:spPr>
        <a:xfrm>
          <a:off x="13022072" y="204304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108</xdr:row>
      <xdr:rowOff>179070</xdr:rowOff>
    </xdr:from>
    <xdr:to>
      <xdr:col>13</xdr:col>
      <xdr:colOff>127</xdr:colOff>
      <xdr:row>108</xdr:row>
      <xdr:rowOff>179070</xdr:rowOff>
    </xdr:to>
    <xdr:cxnSp macro="_xll.PtreeEvent_ObjectClick">
      <xdr:nvCxnSpPr>
        <xdr:cNvPr id="100" name="PTObj_DBranchHLine_2_9">
          <a:extLst>
            <a:ext uri="{FF2B5EF4-FFF2-40B4-BE49-F238E27FC236}">
              <a16:creationId xmlns:a16="http://schemas.microsoft.com/office/drawing/2014/main" id="{86BC2BC4-76C3-41D6-9203-98B8F6542F93}"/>
            </a:ext>
          </a:extLst>
        </xdr:cNvPr>
        <xdr:cNvCxnSpPr/>
      </xdr:nvCxnSpPr>
      <xdr:spPr>
        <a:xfrm>
          <a:off x="15022322" y="200672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106</xdr:row>
      <xdr:rowOff>173991</xdr:rowOff>
    </xdr:from>
    <xdr:to>
      <xdr:col>12</xdr:col>
      <xdr:colOff>239522</xdr:colOff>
      <xdr:row>108</xdr:row>
      <xdr:rowOff>179070</xdr:rowOff>
    </xdr:to>
    <xdr:cxnSp macro="_xll.PtreeEvent_ObjectClick">
      <xdr:nvCxnSpPr>
        <xdr:cNvPr id="99" name="PTObj_DBranchDLine_2_9">
          <a:extLst>
            <a:ext uri="{FF2B5EF4-FFF2-40B4-BE49-F238E27FC236}">
              <a16:creationId xmlns:a16="http://schemas.microsoft.com/office/drawing/2014/main" id="{0741D629-87BB-454E-A7F1-1EE0AB3CED7C}"/>
            </a:ext>
          </a:extLst>
        </xdr:cNvPr>
        <xdr:cNvCxnSpPr/>
      </xdr:nvCxnSpPr>
      <xdr:spPr>
        <a:xfrm>
          <a:off x="14869922" y="19693891"/>
          <a:ext cx="152400" cy="3733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104</xdr:row>
      <xdr:rowOff>179070</xdr:rowOff>
    </xdr:from>
    <xdr:to>
      <xdr:col>13</xdr:col>
      <xdr:colOff>127</xdr:colOff>
      <xdr:row>104</xdr:row>
      <xdr:rowOff>179070</xdr:rowOff>
    </xdr:to>
    <xdr:cxnSp macro="_xll.PtreeEvent_ObjectClick">
      <xdr:nvCxnSpPr>
        <xdr:cNvPr id="96" name="PTObj_DBranchHLine_2_8">
          <a:extLst>
            <a:ext uri="{FF2B5EF4-FFF2-40B4-BE49-F238E27FC236}">
              <a16:creationId xmlns:a16="http://schemas.microsoft.com/office/drawing/2014/main" id="{270C22A1-AD62-4D4A-AA77-030ABA6DDCBD}"/>
            </a:ext>
          </a:extLst>
        </xdr:cNvPr>
        <xdr:cNvCxnSpPr/>
      </xdr:nvCxnSpPr>
      <xdr:spPr>
        <a:xfrm>
          <a:off x="15022322" y="193306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104</xdr:row>
      <xdr:rowOff>179070</xdr:rowOff>
    </xdr:from>
    <xdr:to>
      <xdr:col>12</xdr:col>
      <xdr:colOff>239522</xdr:colOff>
      <xdr:row>106</xdr:row>
      <xdr:rowOff>173991</xdr:rowOff>
    </xdr:to>
    <xdr:cxnSp macro="_xll.PtreeEvent_ObjectClick">
      <xdr:nvCxnSpPr>
        <xdr:cNvPr id="79" name="PTObj_DBranchDLine_2_8">
          <a:extLst>
            <a:ext uri="{FF2B5EF4-FFF2-40B4-BE49-F238E27FC236}">
              <a16:creationId xmlns:a16="http://schemas.microsoft.com/office/drawing/2014/main" id="{B5045B9D-A334-4E38-A3B4-1288614B0225}"/>
            </a:ext>
          </a:extLst>
        </xdr:cNvPr>
        <xdr:cNvCxnSpPr/>
      </xdr:nvCxnSpPr>
      <xdr:spPr>
        <a:xfrm flipV="1">
          <a:off x="14869922" y="19330670"/>
          <a:ext cx="152400" cy="3632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106</xdr:row>
      <xdr:rowOff>179070</xdr:rowOff>
    </xdr:from>
    <xdr:to>
      <xdr:col>12</xdr:col>
      <xdr:colOff>127</xdr:colOff>
      <xdr:row>106</xdr:row>
      <xdr:rowOff>179070</xdr:rowOff>
    </xdr:to>
    <xdr:cxnSp macro="_xll.PtreeEvent_ObjectClick">
      <xdr:nvCxnSpPr>
        <xdr:cNvPr id="76" name="PTObj_DBranchHLine_2_7">
          <a:extLst>
            <a:ext uri="{FF2B5EF4-FFF2-40B4-BE49-F238E27FC236}">
              <a16:creationId xmlns:a16="http://schemas.microsoft.com/office/drawing/2014/main" id="{BFB2E099-0C10-4BD2-AAD3-4F88DDDC15D8}"/>
            </a:ext>
          </a:extLst>
        </xdr:cNvPr>
        <xdr:cNvCxnSpPr/>
      </xdr:nvCxnSpPr>
      <xdr:spPr>
        <a:xfrm>
          <a:off x="13174472" y="1969897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106</xdr:row>
      <xdr:rowOff>179070</xdr:rowOff>
    </xdr:from>
    <xdr:to>
      <xdr:col>11</xdr:col>
      <xdr:colOff>239522</xdr:colOff>
      <xdr:row>110</xdr:row>
      <xdr:rowOff>173991</xdr:rowOff>
    </xdr:to>
    <xdr:cxnSp macro="_xll.PtreeEvent_ObjectClick">
      <xdr:nvCxnSpPr>
        <xdr:cNvPr id="67" name="PTObj_DBranchDLine_2_7">
          <a:extLst>
            <a:ext uri="{FF2B5EF4-FFF2-40B4-BE49-F238E27FC236}">
              <a16:creationId xmlns:a16="http://schemas.microsoft.com/office/drawing/2014/main" id="{14F53430-2D16-4289-8A57-4D9E6232F477}"/>
            </a:ext>
          </a:extLst>
        </xdr:cNvPr>
        <xdr:cNvCxnSpPr/>
      </xdr:nvCxnSpPr>
      <xdr:spPr>
        <a:xfrm flipV="1">
          <a:off x="13022072" y="19698970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110</xdr:row>
      <xdr:rowOff>179070</xdr:rowOff>
    </xdr:from>
    <xdr:to>
      <xdr:col>11</xdr:col>
      <xdr:colOff>127</xdr:colOff>
      <xdr:row>110</xdr:row>
      <xdr:rowOff>179070</xdr:rowOff>
    </xdr:to>
    <xdr:cxnSp macro="_xll.PtreeEvent_ObjectClick">
      <xdr:nvCxnSpPr>
        <xdr:cNvPr id="64" name="PTObj_DBranchHLine_2_6">
          <a:extLst>
            <a:ext uri="{FF2B5EF4-FFF2-40B4-BE49-F238E27FC236}">
              <a16:creationId xmlns:a16="http://schemas.microsoft.com/office/drawing/2014/main" id="{45499FD4-0312-4DB6-96A0-279EBA91F459}"/>
            </a:ext>
          </a:extLst>
        </xdr:cNvPr>
        <xdr:cNvCxnSpPr/>
      </xdr:nvCxnSpPr>
      <xdr:spPr>
        <a:xfrm>
          <a:off x="11644122" y="204355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110</xdr:row>
      <xdr:rowOff>179070</xdr:rowOff>
    </xdr:from>
    <xdr:to>
      <xdr:col>10</xdr:col>
      <xdr:colOff>239522</xdr:colOff>
      <xdr:row>114</xdr:row>
      <xdr:rowOff>173991</xdr:rowOff>
    </xdr:to>
    <xdr:cxnSp macro="_xll.PtreeEvent_ObjectClick">
      <xdr:nvCxnSpPr>
        <xdr:cNvPr id="63" name="PTObj_DBranchDLine_2_6">
          <a:extLst>
            <a:ext uri="{FF2B5EF4-FFF2-40B4-BE49-F238E27FC236}">
              <a16:creationId xmlns:a16="http://schemas.microsoft.com/office/drawing/2014/main" id="{AAB6E073-6534-4059-ACFA-BCAF1877D3D7}"/>
            </a:ext>
          </a:extLst>
        </xdr:cNvPr>
        <xdr:cNvCxnSpPr/>
      </xdr:nvCxnSpPr>
      <xdr:spPr>
        <a:xfrm flipV="1">
          <a:off x="11491722" y="20435570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114</xdr:row>
      <xdr:rowOff>179070</xdr:rowOff>
    </xdr:from>
    <xdr:to>
      <xdr:col>10</xdr:col>
      <xdr:colOff>127</xdr:colOff>
      <xdr:row>114</xdr:row>
      <xdr:rowOff>179070</xdr:rowOff>
    </xdr:to>
    <xdr:cxnSp macro="_xll.PtreeEvent_ObjectClick">
      <xdr:nvCxnSpPr>
        <xdr:cNvPr id="60" name="PTObj_DBranchHLine_2_5">
          <a:extLst>
            <a:ext uri="{FF2B5EF4-FFF2-40B4-BE49-F238E27FC236}">
              <a16:creationId xmlns:a16="http://schemas.microsoft.com/office/drawing/2014/main" id="{C841490E-B5B3-43AE-888E-D2989DA6E7D3}"/>
            </a:ext>
          </a:extLst>
        </xdr:cNvPr>
        <xdr:cNvCxnSpPr/>
      </xdr:nvCxnSpPr>
      <xdr:spPr>
        <a:xfrm>
          <a:off x="10113772" y="211721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114</xdr:row>
      <xdr:rowOff>179070</xdr:rowOff>
    </xdr:from>
    <xdr:to>
      <xdr:col>9</xdr:col>
      <xdr:colOff>239522</xdr:colOff>
      <xdr:row>142</xdr:row>
      <xdr:rowOff>173992</xdr:rowOff>
    </xdr:to>
    <xdr:cxnSp macro="_xll.PtreeEvent_ObjectClick">
      <xdr:nvCxnSpPr>
        <xdr:cNvPr id="59" name="PTObj_DBranchDLine_2_5">
          <a:extLst>
            <a:ext uri="{FF2B5EF4-FFF2-40B4-BE49-F238E27FC236}">
              <a16:creationId xmlns:a16="http://schemas.microsoft.com/office/drawing/2014/main" id="{4BD09BEA-8FEB-46BF-8D25-217D170B4412}"/>
            </a:ext>
          </a:extLst>
        </xdr:cNvPr>
        <xdr:cNvCxnSpPr/>
      </xdr:nvCxnSpPr>
      <xdr:spPr>
        <a:xfrm flipV="1">
          <a:off x="9961372" y="21172170"/>
          <a:ext cx="152400" cy="515112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142</xdr:row>
      <xdr:rowOff>179071</xdr:rowOff>
    </xdr:from>
    <xdr:to>
      <xdr:col>9</xdr:col>
      <xdr:colOff>127</xdr:colOff>
      <xdr:row>142</xdr:row>
      <xdr:rowOff>179071</xdr:rowOff>
    </xdr:to>
    <xdr:cxnSp macro="_xll.PtreeEvent_ObjectClick">
      <xdr:nvCxnSpPr>
        <xdr:cNvPr id="56" name="PTObj_DBranchHLine_2_4">
          <a:extLst>
            <a:ext uri="{FF2B5EF4-FFF2-40B4-BE49-F238E27FC236}">
              <a16:creationId xmlns:a16="http://schemas.microsoft.com/office/drawing/2014/main" id="{E7326929-B464-4697-AACF-8D3C473C373F}"/>
            </a:ext>
          </a:extLst>
        </xdr:cNvPr>
        <xdr:cNvCxnSpPr/>
      </xdr:nvCxnSpPr>
      <xdr:spPr>
        <a:xfrm>
          <a:off x="8589772" y="26328371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142</xdr:row>
      <xdr:rowOff>179071</xdr:rowOff>
    </xdr:from>
    <xdr:to>
      <xdr:col>8</xdr:col>
      <xdr:colOff>239522</xdr:colOff>
      <xdr:row>146</xdr:row>
      <xdr:rowOff>173992</xdr:rowOff>
    </xdr:to>
    <xdr:cxnSp macro="_xll.PtreeEvent_ObjectClick">
      <xdr:nvCxnSpPr>
        <xdr:cNvPr id="55" name="PTObj_DBranchDLine_2_4">
          <a:extLst>
            <a:ext uri="{FF2B5EF4-FFF2-40B4-BE49-F238E27FC236}">
              <a16:creationId xmlns:a16="http://schemas.microsoft.com/office/drawing/2014/main" id="{57633BBB-A5E2-4326-9C54-DBBCB8E2D13E}"/>
            </a:ext>
          </a:extLst>
        </xdr:cNvPr>
        <xdr:cNvCxnSpPr/>
      </xdr:nvCxnSpPr>
      <xdr:spPr>
        <a:xfrm flipV="1">
          <a:off x="8437372" y="263283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146</xdr:row>
      <xdr:rowOff>179071</xdr:rowOff>
    </xdr:from>
    <xdr:to>
      <xdr:col>8</xdr:col>
      <xdr:colOff>127</xdr:colOff>
      <xdr:row>146</xdr:row>
      <xdr:rowOff>179071</xdr:rowOff>
    </xdr:to>
    <xdr:cxnSp macro="_xll.PtreeEvent_ObjectClick">
      <xdr:nvCxnSpPr>
        <xdr:cNvPr id="51" name="PTObj_DBranchHLine_2_3">
          <a:extLst>
            <a:ext uri="{FF2B5EF4-FFF2-40B4-BE49-F238E27FC236}">
              <a16:creationId xmlns:a16="http://schemas.microsoft.com/office/drawing/2014/main" id="{EF2157A6-46F5-4497-A525-351C7A193965}"/>
            </a:ext>
          </a:extLst>
        </xdr:cNvPr>
        <xdr:cNvCxnSpPr/>
      </xdr:nvCxnSpPr>
      <xdr:spPr>
        <a:xfrm>
          <a:off x="7065772" y="27064971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146</xdr:row>
      <xdr:rowOff>179071</xdr:rowOff>
    </xdr:from>
    <xdr:to>
      <xdr:col>7</xdr:col>
      <xdr:colOff>239522</xdr:colOff>
      <xdr:row>150</xdr:row>
      <xdr:rowOff>173992</xdr:rowOff>
    </xdr:to>
    <xdr:cxnSp macro="_xll.PtreeEvent_ObjectClick">
      <xdr:nvCxnSpPr>
        <xdr:cNvPr id="50" name="PTObj_DBranchDLine_2_3">
          <a:extLst>
            <a:ext uri="{FF2B5EF4-FFF2-40B4-BE49-F238E27FC236}">
              <a16:creationId xmlns:a16="http://schemas.microsoft.com/office/drawing/2014/main" id="{9F86E2F8-95B3-4244-818A-DA227B21C321}"/>
            </a:ext>
          </a:extLst>
        </xdr:cNvPr>
        <xdr:cNvCxnSpPr/>
      </xdr:nvCxnSpPr>
      <xdr:spPr>
        <a:xfrm flipV="1">
          <a:off x="6913372" y="270649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150</xdr:row>
      <xdr:rowOff>179071</xdr:rowOff>
    </xdr:from>
    <xdr:to>
      <xdr:col>7</xdr:col>
      <xdr:colOff>127</xdr:colOff>
      <xdr:row>150</xdr:row>
      <xdr:rowOff>179071</xdr:rowOff>
    </xdr:to>
    <xdr:cxnSp macro="_xll.PtreeEvent_ObjectClick">
      <xdr:nvCxnSpPr>
        <xdr:cNvPr id="46" name="PTObj_DBranchHLine_2_2">
          <a:extLst>
            <a:ext uri="{FF2B5EF4-FFF2-40B4-BE49-F238E27FC236}">
              <a16:creationId xmlns:a16="http://schemas.microsoft.com/office/drawing/2014/main" id="{287EBC4C-B480-42A7-88E0-A5D205C68BF5}"/>
            </a:ext>
          </a:extLst>
        </xdr:cNvPr>
        <xdr:cNvCxnSpPr/>
      </xdr:nvCxnSpPr>
      <xdr:spPr>
        <a:xfrm>
          <a:off x="5541772" y="27801571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150</xdr:row>
      <xdr:rowOff>179071</xdr:rowOff>
    </xdr:from>
    <xdr:to>
      <xdr:col>6</xdr:col>
      <xdr:colOff>239522</xdr:colOff>
      <xdr:row>154</xdr:row>
      <xdr:rowOff>173992</xdr:rowOff>
    </xdr:to>
    <xdr:cxnSp macro="_xll.PtreeEvent_ObjectClick">
      <xdr:nvCxnSpPr>
        <xdr:cNvPr id="45" name="PTObj_DBranchDLine_2_2">
          <a:extLst>
            <a:ext uri="{FF2B5EF4-FFF2-40B4-BE49-F238E27FC236}">
              <a16:creationId xmlns:a16="http://schemas.microsoft.com/office/drawing/2014/main" id="{0AC6DE2C-7C02-472B-840C-89F594D38DCD}"/>
            </a:ext>
          </a:extLst>
        </xdr:cNvPr>
        <xdr:cNvCxnSpPr/>
      </xdr:nvCxnSpPr>
      <xdr:spPr>
        <a:xfrm flipV="1">
          <a:off x="5389372" y="27801571"/>
          <a:ext cx="152400" cy="7315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177800</xdr:colOff>
      <xdr:row>154</xdr:row>
      <xdr:rowOff>179071</xdr:rowOff>
    </xdr:from>
    <xdr:to>
      <xdr:col>6</xdr:col>
      <xdr:colOff>127</xdr:colOff>
      <xdr:row>154</xdr:row>
      <xdr:rowOff>179071</xdr:rowOff>
    </xdr:to>
    <xdr:cxnSp macro="_xll.PtreeEvent_ObjectClick">
      <xdr:nvCxnSpPr>
        <xdr:cNvPr id="42" name="PTObj_DBranchHLine_2_1">
          <a:extLst>
            <a:ext uri="{FF2B5EF4-FFF2-40B4-BE49-F238E27FC236}">
              <a16:creationId xmlns:a16="http://schemas.microsoft.com/office/drawing/2014/main" id="{FF7B50CB-971F-4A71-A249-2A8F0A90F92A}"/>
            </a:ext>
          </a:extLst>
        </xdr:cNvPr>
        <xdr:cNvCxnSpPr/>
      </xdr:nvCxnSpPr>
      <xdr:spPr>
        <a:xfrm>
          <a:off x="3956050" y="28538171"/>
          <a:ext cx="13463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58</xdr:row>
      <xdr:rowOff>179070</xdr:rowOff>
    </xdr:from>
    <xdr:to>
      <xdr:col>8</xdr:col>
      <xdr:colOff>127</xdr:colOff>
      <xdr:row>58</xdr:row>
      <xdr:rowOff>179070</xdr:rowOff>
    </xdr:to>
    <xdr:cxnSp macro="_xll.PtreeEvent_ObjectClick">
      <xdr:nvCxnSpPr>
        <xdr:cNvPr id="29" name="PTObj_DBranchHLine_1_7">
          <a:extLst>
            <a:ext uri="{FF2B5EF4-FFF2-40B4-BE49-F238E27FC236}">
              <a16:creationId xmlns:a16="http://schemas.microsoft.com/office/drawing/2014/main" id="{BF15EA21-91F7-4578-B051-44051681A4F2}"/>
            </a:ext>
          </a:extLst>
        </xdr:cNvPr>
        <xdr:cNvCxnSpPr/>
      </xdr:nvCxnSpPr>
      <xdr:spPr>
        <a:xfrm>
          <a:off x="7065772" y="108597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56</xdr:row>
      <xdr:rowOff>173989</xdr:rowOff>
    </xdr:from>
    <xdr:to>
      <xdr:col>7</xdr:col>
      <xdr:colOff>239522</xdr:colOff>
      <xdr:row>58</xdr:row>
      <xdr:rowOff>179070</xdr:rowOff>
    </xdr:to>
    <xdr:cxnSp macro="_xll.PtreeEvent_ObjectClick">
      <xdr:nvCxnSpPr>
        <xdr:cNvPr id="27" name="PTObj_DBranchDLine_1_7">
          <a:extLst>
            <a:ext uri="{FF2B5EF4-FFF2-40B4-BE49-F238E27FC236}">
              <a16:creationId xmlns:a16="http://schemas.microsoft.com/office/drawing/2014/main" id="{38F91ACC-1A1B-4755-BA8E-445FFF28396F}"/>
            </a:ext>
          </a:extLst>
        </xdr:cNvPr>
        <xdr:cNvCxnSpPr/>
      </xdr:nvCxnSpPr>
      <xdr:spPr>
        <a:xfrm>
          <a:off x="6913372" y="104863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52</xdr:row>
      <xdr:rowOff>179070</xdr:rowOff>
    </xdr:from>
    <xdr:to>
      <xdr:col>8</xdr:col>
      <xdr:colOff>127</xdr:colOff>
      <xdr:row>52</xdr:row>
      <xdr:rowOff>179070</xdr:rowOff>
    </xdr:to>
    <xdr:cxnSp macro="_xll.PtreeEvent_ObjectClick">
      <xdr:nvCxnSpPr>
        <xdr:cNvPr id="25" name="PTObj_DBranchHLine_1_6">
          <a:extLst>
            <a:ext uri="{FF2B5EF4-FFF2-40B4-BE49-F238E27FC236}">
              <a16:creationId xmlns:a16="http://schemas.microsoft.com/office/drawing/2014/main" id="{E40F9ED4-E8B6-48AC-8B3A-39935CDADE53}"/>
            </a:ext>
          </a:extLst>
        </xdr:cNvPr>
        <xdr:cNvCxnSpPr/>
      </xdr:nvCxnSpPr>
      <xdr:spPr>
        <a:xfrm>
          <a:off x="7065772" y="97548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52</xdr:row>
      <xdr:rowOff>179070</xdr:rowOff>
    </xdr:from>
    <xdr:to>
      <xdr:col>7</xdr:col>
      <xdr:colOff>239522</xdr:colOff>
      <xdr:row>56</xdr:row>
      <xdr:rowOff>173989</xdr:rowOff>
    </xdr:to>
    <xdr:cxnSp macro="_xll.PtreeEvent_ObjectClick">
      <xdr:nvCxnSpPr>
        <xdr:cNvPr id="23" name="PTObj_DBranchDLine_1_6">
          <a:extLst>
            <a:ext uri="{FF2B5EF4-FFF2-40B4-BE49-F238E27FC236}">
              <a16:creationId xmlns:a16="http://schemas.microsoft.com/office/drawing/2014/main" id="{3C7CF0A0-AC6C-4842-A509-B0C98DD00246}"/>
            </a:ext>
          </a:extLst>
        </xdr:cNvPr>
        <xdr:cNvCxnSpPr/>
      </xdr:nvCxnSpPr>
      <xdr:spPr>
        <a:xfrm flipV="1">
          <a:off x="6913372" y="975487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56</xdr:row>
      <xdr:rowOff>179070</xdr:rowOff>
    </xdr:from>
    <xdr:to>
      <xdr:col>7</xdr:col>
      <xdr:colOff>127</xdr:colOff>
      <xdr:row>56</xdr:row>
      <xdr:rowOff>179070</xdr:rowOff>
    </xdr:to>
    <xdr:cxnSp macro="_xll.PtreeEvent_ObjectClick">
      <xdr:nvCxnSpPr>
        <xdr:cNvPr id="21" name="PTObj_DBranchHLine_1_4">
          <a:extLst>
            <a:ext uri="{FF2B5EF4-FFF2-40B4-BE49-F238E27FC236}">
              <a16:creationId xmlns:a16="http://schemas.microsoft.com/office/drawing/2014/main" id="{E6305F07-72CA-42F4-9245-7DEBC768998A}"/>
            </a:ext>
          </a:extLst>
        </xdr:cNvPr>
        <xdr:cNvCxnSpPr/>
      </xdr:nvCxnSpPr>
      <xdr:spPr>
        <a:xfrm>
          <a:off x="5541772" y="104914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56</xdr:row>
      <xdr:rowOff>179070</xdr:rowOff>
    </xdr:from>
    <xdr:to>
      <xdr:col>6</xdr:col>
      <xdr:colOff>239522</xdr:colOff>
      <xdr:row>60</xdr:row>
      <xdr:rowOff>173989</xdr:rowOff>
    </xdr:to>
    <xdr:cxnSp macro="_xll.PtreeEvent_ObjectClick">
      <xdr:nvCxnSpPr>
        <xdr:cNvPr id="20" name="PTObj_DBranchDLine_1_4">
          <a:extLst>
            <a:ext uri="{FF2B5EF4-FFF2-40B4-BE49-F238E27FC236}">
              <a16:creationId xmlns:a16="http://schemas.microsoft.com/office/drawing/2014/main" id="{8BCDFD08-7716-407F-808A-E2CCBC98A133}"/>
            </a:ext>
          </a:extLst>
        </xdr:cNvPr>
        <xdr:cNvCxnSpPr/>
      </xdr:nvCxnSpPr>
      <xdr:spPr>
        <a:xfrm flipV="1">
          <a:off x="5389372" y="1049147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34</xdr:row>
      <xdr:rowOff>179070</xdr:rowOff>
    </xdr:from>
    <xdr:to>
      <xdr:col>11</xdr:col>
      <xdr:colOff>127</xdr:colOff>
      <xdr:row>34</xdr:row>
      <xdr:rowOff>179070</xdr:rowOff>
    </xdr:to>
    <xdr:cxnSp macro="_xll.PtreeEvent_ObjectClick">
      <xdr:nvCxnSpPr>
        <xdr:cNvPr id="210" name="PTObj_DBranchHLine_1_21">
          <a:extLst>
            <a:ext uri="{FF2B5EF4-FFF2-40B4-BE49-F238E27FC236}">
              <a16:creationId xmlns:a16="http://schemas.microsoft.com/office/drawing/2014/main" id="{9E8BDEC3-9561-43B5-A980-1DEABE0100C2}"/>
            </a:ext>
          </a:extLst>
        </xdr:cNvPr>
        <xdr:cNvCxnSpPr/>
      </xdr:nvCxnSpPr>
      <xdr:spPr>
        <a:xfrm>
          <a:off x="11644122" y="64401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32</xdr:row>
      <xdr:rowOff>173990</xdr:rowOff>
    </xdr:from>
    <xdr:to>
      <xdr:col>10</xdr:col>
      <xdr:colOff>239522</xdr:colOff>
      <xdr:row>34</xdr:row>
      <xdr:rowOff>179070</xdr:rowOff>
    </xdr:to>
    <xdr:cxnSp macro="_xll.PtreeEvent_ObjectClick">
      <xdr:nvCxnSpPr>
        <xdr:cNvPr id="209" name="PTObj_DBranchDLine_1_21">
          <a:extLst>
            <a:ext uri="{FF2B5EF4-FFF2-40B4-BE49-F238E27FC236}">
              <a16:creationId xmlns:a16="http://schemas.microsoft.com/office/drawing/2014/main" id="{18BF4EA7-051C-420A-BAE6-55F4ACDB5FE2}"/>
            </a:ext>
          </a:extLst>
        </xdr:cNvPr>
        <xdr:cNvCxnSpPr/>
      </xdr:nvCxnSpPr>
      <xdr:spPr>
        <a:xfrm>
          <a:off x="11491722" y="60667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28</xdr:row>
      <xdr:rowOff>179070</xdr:rowOff>
    </xdr:from>
    <xdr:to>
      <xdr:col>11</xdr:col>
      <xdr:colOff>127</xdr:colOff>
      <xdr:row>28</xdr:row>
      <xdr:rowOff>179070</xdr:rowOff>
    </xdr:to>
    <xdr:cxnSp macro="_xll.PtreeEvent_ObjectClick">
      <xdr:nvCxnSpPr>
        <xdr:cNvPr id="207" name="PTObj_DBranchHLine_1_18">
          <a:extLst>
            <a:ext uri="{FF2B5EF4-FFF2-40B4-BE49-F238E27FC236}">
              <a16:creationId xmlns:a16="http://schemas.microsoft.com/office/drawing/2014/main" id="{7FE9A42E-C4C5-4F02-915A-7BF3163BF9E9}"/>
            </a:ext>
          </a:extLst>
        </xdr:cNvPr>
        <xdr:cNvCxnSpPr/>
      </xdr:nvCxnSpPr>
      <xdr:spPr>
        <a:xfrm>
          <a:off x="11644122" y="53352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28</xdr:row>
      <xdr:rowOff>179070</xdr:rowOff>
    </xdr:from>
    <xdr:to>
      <xdr:col>10</xdr:col>
      <xdr:colOff>239522</xdr:colOff>
      <xdr:row>32</xdr:row>
      <xdr:rowOff>173990</xdr:rowOff>
    </xdr:to>
    <xdr:cxnSp macro="_xll.PtreeEvent_ObjectClick">
      <xdr:nvCxnSpPr>
        <xdr:cNvPr id="206" name="PTObj_DBranchDLine_1_18">
          <a:extLst>
            <a:ext uri="{FF2B5EF4-FFF2-40B4-BE49-F238E27FC236}">
              <a16:creationId xmlns:a16="http://schemas.microsoft.com/office/drawing/2014/main" id="{23BA4A67-14F0-494E-BB79-EB02EEEA78CB}"/>
            </a:ext>
          </a:extLst>
        </xdr:cNvPr>
        <xdr:cNvCxnSpPr/>
      </xdr:nvCxnSpPr>
      <xdr:spPr>
        <a:xfrm flipV="1">
          <a:off x="11491722" y="5335270"/>
          <a:ext cx="152400" cy="7315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32</xdr:row>
      <xdr:rowOff>179070</xdr:rowOff>
    </xdr:from>
    <xdr:to>
      <xdr:col>10</xdr:col>
      <xdr:colOff>127</xdr:colOff>
      <xdr:row>32</xdr:row>
      <xdr:rowOff>179070</xdr:rowOff>
    </xdr:to>
    <xdr:cxnSp macro="_xll.PtreeEvent_ObjectClick">
      <xdr:nvCxnSpPr>
        <xdr:cNvPr id="204" name="PTObj_DBranchHLine_1_11">
          <a:extLst>
            <a:ext uri="{FF2B5EF4-FFF2-40B4-BE49-F238E27FC236}">
              <a16:creationId xmlns:a16="http://schemas.microsoft.com/office/drawing/2014/main" id="{18FE44FB-0461-4462-8851-CBA00896B846}"/>
            </a:ext>
          </a:extLst>
        </xdr:cNvPr>
        <xdr:cNvCxnSpPr/>
      </xdr:nvCxnSpPr>
      <xdr:spPr>
        <a:xfrm>
          <a:off x="10113772" y="60718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24</xdr:row>
      <xdr:rowOff>173990</xdr:rowOff>
    </xdr:from>
    <xdr:to>
      <xdr:col>9</xdr:col>
      <xdr:colOff>239522</xdr:colOff>
      <xdr:row>32</xdr:row>
      <xdr:rowOff>179070</xdr:rowOff>
    </xdr:to>
    <xdr:cxnSp macro="_xll.PtreeEvent_ObjectClick">
      <xdr:nvCxnSpPr>
        <xdr:cNvPr id="203" name="PTObj_DBranchDLine_1_11">
          <a:extLst>
            <a:ext uri="{FF2B5EF4-FFF2-40B4-BE49-F238E27FC236}">
              <a16:creationId xmlns:a16="http://schemas.microsoft.com/office/drawing/2014/main" id="{5927DFCD-D48A-4076-8300-CF5287C3A3A3}"/>
            </a:ext>
          </a:extLst>
        </xdr:cNvPr>
        <xdr:cNvCxnSpPr/>
      </xdr:nvCxnSpPr>
      <xdr:spPr>
        <a:xfrm>
          <a:off x="9961372" y="4593590"/>
          <a:ext cx="152400" cy="14782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54</xdr:row>
      <xdr:rowOff>179070</xdr:rowOff>
    </xdr:from>
    <xdr:to>
      <xdr:col>9</xdr:col>
      <xdr:colOff>127</xdr:colOff>
      <xdr:row>54</xdr:row>
      <xdr:rowOff>179070</xdr:rowOff>
    </xdr:to>
    <xdr:cxnSp macro="_xll.PtreeEvent_ObjectClick">
      <xdr:nvCxnSpPr>
        <xdr:cNvPr id="200" name="PTObj_DBranchHLine_1_9">
          <a:extLst>
            <a:ext uri="{FF2B5EF4-FFF2-40B4-BE49-F238E27FC236}">
              <a16:creationId xmlns:a16="http://schemas.microsoft.com/office/drawing/2014/main" id="{01A5F5F8-9D30-4E41-8E1F-48E640A0C293}"/>
            </a:ext>
          </a:extLst>
        </xdr:cNvPr>
        <xdr:cNvCxnSpPr/>
      </xdr:nvCxnSpPr>
      <xdr:spPr>
        <a:xfrm>
          <a:off x="8589772" y="101231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52</xdr:row>
      <xdr:rowOff>173989</xdr:rowOff>
    </xdr:from>
    <xdr:to>
      <xdr:col>8</xdr:col>
      <xdr:colOff>239522</xdr:colOff>
      <xdr:row>54</xdr:row>
      <xdr:rowOff>179070</xdr:rowOff>
    </xdr:to>
    <xdr:cxnSp macro="_xll.PtreeEvent_ObjectClick">
      <xdr:nvCxnSpPr>
        <xdr:cNvPr id="199" name="PTObj_DBranchDLine_1_9">
          <a:extLst>
            <a:ext uri="{FF2B5EF4-FFF2-40B4-BE49-F238E27FC236}">
              <a16:creationId xmlns:a16="http://schemas.microsoft.com/office/drawing/2014/main" id="{D09BCAA9-1597-47EF-B830-29090D17D41D}"/>
            </a:ext>
          </a:extLst>
        </xdr:cNvPr>
        <xdr:cNvCxnSpPr/>
      </xdr:nvCxnSpPr>
      <xdr:spPr>
        <a:xfrm>
          <a:off x="8437372" y="97497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24</xdr:row>
      <xdr:rowOff>179070</xdr:rowOff>
    </xdr:from>
    <xdr:to>
      <xdr:col>9</xdr:col>
      <xdr:colOff>127</xdr:colOff>
      <xdr:row>24</xdr:row>
      <xdr:rowOff>179070</xdr:rowOff>
    </xdr:to>
    <xdr:cxnSp macro="_xll.PtreeEvent_ObjectClick">
      <xdr:nvCxnSpPr>
        <xdr:cNvPr id="197" name="PTObj_DBranchHLine_1_8">
          <a:extLst>
            <a:ext uri="{FF2B5EF4-FFF2-40B4-BE49-F238E27FC236}">
              <a16:creationId xmlns:a16="http://schemas.microsoft.com/office/drawing/2014/main" id="{935C79E4-B186-49AC-A979-6EA092B61459}"/>
            </a:ext>
          </a:extLst>
        </xdr:cNvPr>
        <xdr:cNvCxnSpPr/>
      </xdr:nvCxnSpPr>
      <xdr:spPr>
        <a:xfrm>
          <a:off x="8589772" y="45986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24</xdr:row>
      <xdr:rowOff>179070</xdr:rowOff>
    </xdr:from>
    <xdr:to>
      <xdr:col>8</xdr:col>
      <xdr:colOff>239522</xdr:colOff>
      <xdr:row>52</xdr:row>
      <xdr:rowOff>173989</xdr:rowOff>
    </xdr:to>
    <xdr:cxnSp macro="_xll.PtreeEvent_ObjectClick">
      <xdr:nvCxnSpPr>
        <xdr:cNvPr id="196" name="PTObj_DBranchDLine_1_8">
          <a:extLst>
            <a:ext uri="{FF2B5EF4-FFF2-40B4-BE49-F238E27FC236}">
              <a16:creationId xmlns:a16="http://schemas.microsoft.com/office/drawing/2014/main" id="{60E258ED-7CAD-42E9-B3BA-888A772449CA}"/>
            </a:ext>
          </a:extLst>
        </xdr:cNvPr>
        <xdr:cNvCxnSpPr/>
      </xdr:nvCxnSpPr>
      <xdr:spPr>
        <a:xfrm flipV="1">
          <a:off x="8437372" y="4598670"/>
          <a:ext cx="152400" cy="5151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62</xdr:row>
      <xdr:rowOff>179070</xdr:rowOff>
    </xdr:from>
    <xdr:to>
      <xdr:col>7</xdr:col>
      <xdr:colOff>127</xdr:colOff>
      <xdr:row>62</xdr:row>
      <xdr:rowOff>179070</xdr:rowOff>
    </xdr:to>
    <xdr:cxnSp macro="_xll.PtreeEvent_ObjectClick">
      <xdr:nvCxnSpPr>
        <xdr:cNvPr id="190" name="PTObj_DBranchHLine_1_5">
          <a:extLst>
            <a:ext uri="{FF2B5EF4-FFF2-40B4-BE49-F238E27FC236}">
              <a16:creationId xmlns:a16="http://schemas.microsoft.com/office/drawing/2014/main" id="{B6CE41CE-2431-484B-A576-FBD2EFBF5686}"/>
            </a:ext>
          </a:extLst>
        </xdr:cNvPr>
        <xdr:cNvCxnSpPr/>
      </xdr:nvCxnSpPr>
      <xdr:spPr>
        <a:xfrm>
          <a:off x="5541772" y="115963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60</xdr:row>
      <xdr:rowOff>173989</xdr:rowOff>
    </xdr:from>
    <xdr:to>
      <xdr:col>6</xdr:col>
      <xdr:colOff>239522</xdr:colOff>
      <xdr:row>62</xdr:row>
      <xdr:rowOff>179070</xdr:rowOff>
    </xdr:to>
    <xdr:cxnSp macro="_xll.PtreeEvent_ObjectClick">
      <xdr:nvCxnSpPr>
        <xdr:cNvPr id="189" name="PTObj_DBranchDLine_1_5">
          <a:extLst>
            <a:ext uri="{FF2B5EF4-FFF2-40B4-BE49-F238E27FC236}">
              <a16:creationId xmlns:a16="http://schemas.microsoft.com/office/drawing/2014/main" id="{D32AEDAF-D49A-46C4-80C5-8E026BD38171}"/>
            </a:ext>
          </a:extLst>
        </xdr:cNvPr>
        <xdr:cNvCxnSpPr/>
      </xdr:nvCxnSpPr>
      <xdr:spPr>
        <a:xfrm>
          <a:off x="5389372" y="112229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60</xdr:row>
      <xdr:rowOff>179070</xdr:rowOff>
    </xdr:from>
    <xdr:to>
      <xdr:col>6</xdr:col>
      <xdr:colOff>127</xdr:colOff>
      <xdr:row>60</xdr:row>
      <xdr:rowOff>179070</xdr:rowOff>
    </xdr:to>
    <xdr:cxnSp macro="_xll.PtreeEvent_ObjectClick">
      <xdr:nvCxnSpPr>
        <xdr:cNvPr id="184" name="PTObj_DBranchHLine_1_2">
          <a:extLst>
            <a:ext uri="{FF2B5EF4-FFF2-40B4-BE49-F238E27FC236}">
              <a16:creationId xmlns:a16="http://schemas.microsoft.com/office/drawing/2014/main" id="{4923B713-6BEE-4852-A5D4-5864F9D92E25}"/>
            </a:ext>
          </a:extLst>
        </xdr:cNvPr>
        <xdr:cNvCxnSpPr/>
      </xdr:nvCxnSpPr>
      <xdr:spPr>
        <a:xfrm>
          <a:off x="4017772" y="112280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60</xdr:row>
      <xdr:rowOff>179070</xdr:rowOff>
    </xdr:from>
    <xdr:to>
      <xdr:col>5</xdr:col>
      <xdr:colOff>239522</xdr:colOff>
      <xdr:row>64</xdr:row>
      <xdr:rowOff>173989</xdr:rowOff>
    </xdr:to>
    <xdr:cxnSp macro="_xll.PtreeEvent_ObjectClick">
      <xdr:nvCxnSpPr>
        <xdr:cNvPr id="183" name="PTObj_DBranchDLine_1_2">
          <a:extLst>
            <a:ext uri="{FF2B5EF4-FFF2-40B4-BE49-F238E27FC236}">
              <a16:creationId xmlns:a16="http://schemas.microsoft.com/office/drawing/2014/main" id="{4423501B-D52D-4FB5-A554-ADA260B2E619}"/>
            </a:ext>
          </a:extLst>
        </xdr:cNvPr>
        <xdr:cNvCxnSpPr/>
      </xdr:nvCxnSpPr>
      <xdr:spPr>
        <a:xfrm flipV="1">
          <a:off x="3865372" y="1122807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44</xdr:row>
      <xdr:rowOff>179070</xdr:rowOff>
    </xdr:from>
    <xdr:to>
      <xdr:col>12</xdr:col>
      <xdr:colOff>127</xdr:colOff>
      <xdr:row>44</xdr:row>
      <xdr:rowOff>179070</xdr:rowOff>
    </xdr:to>
    <xdr:cxnSp macro="_xll.PtreeEvent_ObjectClick">
      <xdr:nvCxnSpPr>
        <xdr:cNvPr id="150" name="PTObj_DBranchHLine_1_27">
          <a:extLst>
            <a:ext uri="{FF2B5EF4-FFF2-40B4-BE49-F238E27FC236}">
              <a16:creationId xmlns:a16="http://schemas.microsoft.com/office/drawing/2014/main" id="{77FBE6BB-2DFB-45B1-AA7B-2DBC2E63E0CB}"/>
            </a:ext>
          </a:extLst>
        </xdr:cNvPr>
        <xdr:cNvCxnSpPr/>
      </xdr:nvCxnSpPr>
      <xdr:spPr>
        <a:xfrm>
          <a:off x="13174472" y="82816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38</xdr:row>
      <xdr:rowOff>173989</xdr:rowOff>
    </xdr:from>
    <xdr:to>
      <xdr:col>11</xdr:col>
      <xdr:colOff>239522</xdr:colOff>
      <xdr:row>44</xdr:row>
      <xdr:rowOff>179070</xdr:rowOff>
    </xdr:to>
    <xdr:cxnSp macro="_xll.PtreeEvent_ObjectClick">
      <xdr:nvCxnSpPr>
        <xdr:cNvPr id="149" name="PTObj_DBranchDLine_1_27">
          <a:extLst>
            <a:ext uri="{FF2B5EF4-FFF2-40B4-BE49-F238E27FC236}">
              <a16:creationId xmlns:a16="http://schemas.microsoft.com/office/drawing/2014/main" id="{C24A693E-F5BC-46A3-9B9E-94F5DF4D2C47}"/>
            </a:ext>
          </a:extLst>
        </xdr:cNvPr>
        <xdr:cNvCxnSpPr/>
      </xdr:nvCxnSpPr>
      <xdr:spPr>
        <a:xfrm>
          <a:off x="13022072" y="7171689"/>
          <a:ext cx="152400" cy="11099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42</xdr:row>
      <xdr:rowOff>179070</xdr:rowOff>
    </xdr:from>
    <xdr:to>
      <xdr:col>12</xdr:col>
      <xdr:colOff>127</xdr:colOff>
      <xdr:row>42</xdr:row>
      <xdr:rowOff>179070</xdr:rowOff>
    </xdr:to>
    <xdr:cxnSp macro="_xll.PtreeEvent_ObjectClick">
      <xdr:nvCxnSpPr>
        <xdr:cNvPr id="146" name="PTObj_DBranchHLine_1_26">
          <a:extLst>
            <a:ext uri="{FF2B5EF4-FFF2-40B4-BE49-F238E27FC236}">
              <a16:creationId xmlns:a16="http://schemas.microsoft.com/office/drawing/2014/main" id="{4712DE55-E5E7-461E-AC69-50AC9B55CFC5}"/>
            </a:ext>
          </a:extLst>
        </xdr:cNvPr>
        <xdr:cNvCxnSpPr/>
      </xdr:nvCxnSpPr>
      <xdr:spPr>
        <a:xfrm>
          <a:off x="13174472" y="79133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38</xdr:row>
      <xdr:rowOff>173989</xdr:rowOff>
    </xdr:from>
    <xdr:to>
      <xdr:col>11</xdr:col>
      <xdr:colOff>239522</xdr:colOff>
      <xdr:row>42</xdr:row>
      <xdr:rowOff>179070</xdr:rowOff>
    </xdr:to>
    <xdr:cxnSp macro="_xll.PtreeEvent_ObjectClick">
      <xdr:nvCxnSpPr>
        <xdr:cNvPr id="145" name="PTObj_DBranchDLine_1_26">
          <a:extLst>
            <a:ext uri="{FF2B5EF4-FFF2-40B4-BE49-F238E27FC236}">
              <a16:creationId xmlns:a16="http://schemas.microsoft.com/office/drawing/2014/main" id="{F500466E-A4CF-4F69-A5CA-2C9892CE6D85}"/>
            </a:ext>
          </a:extLst>
        </xdr:cNvPr>
        <xdr:cNvCxnSpPr/>
      </xdr:nvCxnSpPr>
      <xdr:spPr>
        <a:xfrm>
          <a:off x="13022072" y="7171689"/>
          <a:ext cx="152400" cy="741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40</xdr:row>
      <xdr:rowOff>179070</xdr:rowOff>
    </xdr:from>
    <xdr:to>
      <xdr:col>12</xdr:col>
      <xdr:colOff>127</xdr:colOff>
      <xdr:row>40</xdr:row>
      <xdr:rowOff>179070</xdr:rowOff>
    </xdr:to>
    <xdr:cxnSp macro="_xll.PtreeEvent_ObjectClick">
      <xdr:nvCxnSpPr>
        <xdr:cNvPr id="142" name="PTObj_DBranchHLine_1_25">
          <a:extLst>
            <a:ext uri="{FF2B5EF4-FFF2-40B4-BE49-F238E27FC236}">
              <a16:creationId xmlns:a16="http://schemas.microsoft.com/office/drawing/2014/main" id="{0B7EB171-45A6-4E96-BB1D-E766BE76A993}"/>
            </a:ext>
          </a:extLst>
        </xdr:cNvPr>
        <xdr:cNvCxnSpPr/>
      </xdr:nvCxnSpPr>
      <xdr:spPr>
        <a:xfrm>
          <a:off x="13174472" y="75450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38</xdr:row>
      <xdr:rowOff>173989</xdr:rowOff>
    </xdr:from>
    <xdr:to>
      <xdr:col>11</xdr:col>
      <xdr:colOff>239522</xdr:colOff>
      <xdr:row>40</xdr:row>
      <xdr:rowOff>179070</xdr:rowOff>
    </xdr:to>
    <xdr:cxnSp macro="_xll.PtreeEvent_ObjectClick">
      <xdr:nvCxnSpPr>
        <xdr:cNvPr id="141" name="PTObj_DBranchDLine_1_25">
          <a:extLst>
            <a:ext uri="{FF2B5EF4-FFF2-40B4-BE49-F238E27FC236}">
              <a16:creationId xmlns:a16="http://schemas.microsoft.com/office/drawing/2014/main" id="{36408F00-44DB-4DD7-A952-FBD4987EB444}"/>
            </a:ext>
          </a:extLst>
        </xdr:cNvPr>
        <xdr:cNvCxnSpPr/>
      </xdr:nvCxnSpPr>
      <xdr:spPr>
        <a:xfrm>
          <a:off x="13022072" y="71716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36</xdr:row>
      <xdr:rowOff>179070</xdr:rowOff>
    </xdr:from>
    <xdr:to>
      <xdr:col>12</xdr:col>
      <xdr:colOff>127</xdr:colOff>
      <xdr:row>36</xdr:row>
      <xdr:rowOff>179070</xdr:rowOff>
    </xdr:to>
    <xdr:cxnSp macro="_xll.PtreeEvent_ObjectClick">
      <xdr:nvCxnSpPr>
        <xdr:cNvPr id="138" name="PTObj_DBranchHLine_1_24">
          <a:extLst>
            <a:ext uri="{FF2B5EF4-FFF2-40B4-BE49-F238E27FC236}">
              <a16:creationId xmlns:a16="http://schemas.microsoft.com/office/drawing/2014/main" id="{B8DF1DDB-FB65-4A09-ACAF-D97891CB6ECE}"/>
            </a:ext>
          </a:extLst>
        </xdr:cNvPr>
        <xdr:cNvCxnSpPr/>
      </xdr:nvCxnSpPr>
      <xdr:spPr>
        <a:xfrm>
          <a:off x="13174472" y="68084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36</xdr:row>
      <xdr:rowOff>179070</xdr:rowOff>
    </xdr:from>
    <xdr:to>
      <xdr:col>11</xdr:col>
      <xdr:colOff>239522</xdr:colOff>
      <xdr:row>38</xdr:row>
      <xdr:rowOff>173989</xdr:rowOff>
    </xdr:to>
    <xdr:cxnSp macro="_xll.PtreeEvent_ObjectClick">
      <xdr:nvCxnSpPr>
        <xdr:cNvPr id="137" name="PTObj_DBranchDLine_1_24">
          <a:extLst>
            <a:ext uri="{FF2B5EF4-FFF2-40B4-BE49-F238E27FC236}">
              <a16:creationId xmlns:a16="http://schemas.microsoft.com/office/drawing/2014/main" id="{159798C7-92C9-43CB-A96C-6660CDC7DA87}"/>
            </a:ext>
          </a:extLst>
        </xdr:cNvPr>
        <xdr:cNvCxnSpPr/>
      </xdr:nvCxnSpPr>
      <xdr:spPr>
        <a:xfrm flipV="1">
          <a:off x="13022072" y="68084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38</xdr:row>
      <xdr:rowOff>179070</xdr:rowOff>
    </xdr:from>
    <xdr:to>
      <xdr:col>11</xdr:col>
      <xdr:colOff>127</xdr:colOff>
      <xdr:row>38</xdr:row>
      <xdr:rowOff>179070</xdr:rowOff>
    </xdr:to>
    <xdr:cxnSp macro="_xll.PtreeEvent_ObjectClick">
      <xdr:nvCxnSpPr>
        <xdr:cNvPr id="134" name="PTObj_DBranchHLine_1_22">
          <a:extLst>
            <a:ext uri="{FF2B5EF4-FFF2-40B4-BE49-F238E27FC236}">
              <a16:creationId xmlns:a16="http://schemas.microsoft.com/office/drawing/2014/main" id="{AAFDBAFE-F18F-47A2-AA96-82097F8728FD}"/>
            </a:ext>
          </a:extLst>
        </xdr:cNvPr>
        <xdr:cNvCxnSpPr/>
      </xdr:nvCxnSpPr>
      <xdr:spPr>
        <a:xfrm>
          <a:off x="11644122" y="68084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38</xdr:row>
      <xdr:rowOff>179070</xdr:rowOff>
    </xdr:from>
    <xdr:to>
      <xdr:col>10</xdr:col>
      <xdr:colOff>239522</xdr:colOff>
      <xdr:row>46</xdr:row>
      <xdr:rowOff>173989</xdr:rowOff>
    </xdr:to>
    <xdr:cxnSp macro="_xll.PtreeEvent_ObjectClick">
      <xdr:nvCxnSpPr>
        <xdr:cNvPr id="133" name="PTObj_DBranchDLine_1_22">
          <a:extLst>
            <a:ext uri="{FF2B5EF4-FFF2-40B4-BE49-F238E27FC236}">
              <a16:creationId xmlns:a16="http://schemas.microsoft.com/office/drawing/2014/main" id="{F9DB4F18-57CC-4484-AB00-83062A2F3F8A}"/>
            </a:ext>
          </a:extLst>
        </xdr:cNvPr>
        <xdr:cNvCxnSpPr/>
      </xdr:nvCxnSpPr>
      <xdr:spPr>
        <a:xfrm flipV="1">
          <a:off x="11491722" y="680847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48</xdr:row>
      <xdr:rowOff>179070</xdr:rowOff>
    </xdr:from>
    <xdr:to>
      <xdr:col>11</xdr:col>
      <xdr:colOff>127</xdr:colOff>
      <xdr:row>48</xdr:row>
      <xdr:rowOff>179070</xdr:rowOff>
    </xdr:to>
    <xdr:cxnSp macro="_xll.PtreeEvent_ObjectClick">
      <xdr:nvCxnSpPr>
        <xdr:cNvPr id="130" name="PTObj_DBranchHLine_1_23">
          <a:extLst>
            <a:ext uri="{FF2B5EF4-FFF2-40B4-BE49-F238E27FC236}">
              <a16:creationId xmlns:a16="http://schemas.microsoft.com/office/drawing/2014/main" id="{F821C1EA-290E-4090-AB54-B1771E7FBF2F}"/>
            </a:ext>
          </a:extLst>
        </xdr:cNvPr>
        <xdr:cNvCxnSpPr/>
      </xdr:nvCxnSpPr>
      <xdr:spPr>
        <a:xfrm>
          <a:off x="11644122" y="75450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46</xdr:row>
      <xdr:rowOff>173989</xdr:rowOff>
    </xdr:from>
    <xdr:to>
      <xdr:col>10</xdr:col>
      <xdr:colOff>239522</xdr:colOff>
      <xdr:row>48</xdr:row>
      <xdr:rowOff>179070</xdr:rowOff>
    </xdr:to>
    <xdr:cxnSp macro="_xll.PtreeEvent_ObjectClick">
      <xdr:nvCxnSpPr>
        <xdr:cNvPr id="129" name="PTObj_DBranchDLine_1_23">
          <a:extLst>
            <a:ext uri="{FF2B5EF4-FFF2-40B4-BE49-F238E27FC236}">
              <a16:creationId xmlns:a16="http://schemas.microsoft.com/office/drawing/2014/main" id="{8991A995-B2D8-4730-904C-42DC63F6D8AE}"/>
            </a:ext>
          </a:extLst>
        </xdr:cNvPr>
        <xdr:cNvCxnSpPr/>
      </xdr:nvCxnSpPr>
      <xdr:spPr>
        <a:xfrm>
          <a:off x="11491722" y="717168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46</xdr:row>
      <xdr:rowOff>179070</xdr:rowOff>
    </xdr:from>
    <xdr:to>
      <xdr:col>10</xdr:col>
      <xdr:colOff>127</xdr:colOff>
      <xdr:row>46</xdr:row>
      <xdr:rowOff>179070</xdr:rowOff>
    </xdr:to>
    <xdr:cxnSp macro="_xll.PtreeEvent_ObjectClick">
      <xdr:nvCxnSpPr>
        <xdr:cNvPr id="122" name="PTObj_DBranchHLine_1_12">
          <a:extLst>
            <a:ext uri="{FF2B5EF4-FFF2-40B4-BE49-F238E27FC236}">
              <a16:creationId xmlns:a16="http://schemas.microsoft.com/office/drawing/2014/main" id="{55D6ABFF-FEC9-4F8F-91A3-28184F612EC6}"/>
            </a:ext>
          </a:extLst>
        </xdr:cNvPr>
        <xdr:cNvCxnSpPr/>
      </xdr:nvCxnSpPr>
      <xdr:spPr>
        <a:xfrm>
          <a:off x="10113772" y="68084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24</xdr:row>
      <xdr:rowOff>173990</xdr:rowOff>
    </xdr:from>
    <xdr:to>
      <xdr:col>9</xdr:col>
      <xdr:colOff>239522</xdr:colOff>
      <xdr:row>46</xdr:row>
      <xdr:rowOff>179070</xdr:rowOff>
    </xdr:to>
    <xdr:cxnSp macro="_xll.PtreeEvent_ObjectClick">
      <xdr:nvCxnSpPr>
        <xdr:cNvPr id="121" name="PTObj_DBranchDLine_1_12">
          <a:extLst>
            <a:ext uri="{FF2B5EF4-FFF2-40B4-BE49-F238E27FC236}">
              <a16:creationId xmlns:a16="http://schemas.microsoft.com/office/drawing/2014/main" id="{AAE534DF-5363-44F5-9405-81617ECD4045}"/>
            </a:ext>
          </a:extLst>
        </xdr:cNvPr>
        <xdr:cNvCxnSpPr/>
      </xdr:nvCxnSpPr>
      <xdr:spPr>
        <a:xfrm>
          <a:off x="9961372" y="4593590"/>
          <a:ext cx="152400" cy="22148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30</xdr:row>
      <xdr:rowOff>179070</xdr:rowOff>
    </xdr:from>
    <xdr:to>
      <xdr:col>12</xdr:col>
      <xdr:colOff>127</xdr:colOff>
      <xdr:row>30</xdr:row>
      <xdr:rowOff>179070</xdr:rowOff>
    </xdr:to>
    <xdr:cxnSp macro="_xll.PtreeEvent_ObjectClick">
      <xdr:nvCxnSpPr>
        <xdr:cNvPr id="114" name="PTObj_DBranchHLine_1_20">
          <a:extLst>
            <a:ext uri="{FF2B5EF4-FFF2-40B4-BE49-F238E27FC236}">
              <a16:creationId xmlns:a16="http://schemas.microsoft.com/office/drawing/2014/main" id="{10BDDD24-ED37-4D69-97BC-ED09F38BAF9B}"/>
            </a:ext>
          </a:extLst>
        </xdr:cNvPr>
        <xdr:cNvCxnSpPr/>
      </xdr:nvCxnSpPr>
      <xdr:spPr>
        <a:xfrm>
          <a:off x="13168122" y="57035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28</xdr:row>
      <xdr:rowOff>173990</xdr:rowOff>
    </xdr:from>
    <xdr:to>
      <xdr:col>11</xdr:col>
      <xdr:colOff>239522</xdr:colOff>
      <xdr:row>30</xdr:row>
      <xdr:rowOff>179070</xdr:rowOff>
    </xdr:to>
    <xdr:cxnSp macro="_xll.PtreeEvent_ObjectClick">
      <xdr:nvCxnSpPr>
        <xdr:cNvPr id="113" name="PTObj_DBranchDLine_1_20">
          <a:extLst>
            <a:ext uri="{FF2B5EF4-FFF2-40B4-BE49-F238E27FC236}">
              <a16:creationId xmlns:a16="http://schemas.microsoft.com/office/drawing/2014/main" id="{A785315F-0159-4179-A5B9-6A3EE8F69438}"/>
            </a:ext>
          </a:extLst>
        </xdr:cNvPr>
        <xdr:cNvCxnSpPr/>
      </xdr:nvCxnSpPr>
      <xdr:spPr>
        <a:xfrm>
          <a:off x="13015722" y="53301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26</xdr:row>
      <xdr:rowOff>179070</xdr:rowOff>
    </xdr:from>
    <xdr:to>
      <xdr:col>12</xdr:col>
      <xdr:colOff>127</xdr:colOff>
      <xdr:row>26</xdr:row>
      <xdr:rowOff>179070</xdr:rowOff>
    </xdr:to>
    <xdr:cxnSp macro="_xll.PtreeEvent_ObjectClick">
      <xdr:nvCxnSpPr>
        <xdr:cNvPr id="110" name="PTObj_DBranchHLine_1_19">
          <a:extLst>
            <a:ext uri="{FF2B5EF4-FFF2-40B4-BE49-F238E27FC236}">
              <a16:creationId xmlns:a16="http://schemas.microsoft.com/office/drawing/2014/main" id="{A5C3D480-2388-4745-B520-300BAAB061B6}"/>
            </a:ext>
          </a:extLst>
        </xdr:cNvPr>
        <xdr:cNvCxnSpPr/>
      </xdr:nvCxnSpPr>
      <xdr:spPr>
        <a:xfrm>
          <a:off x="13168122" y="49669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26</xdr:row>
      <xdr:rowOff>179070</xdr:rowOff>
    </xdr:from>
    <xdr:to>
      <xdr:col>11</xdr:col>
      <xdr:colOff>239522</xdr:colOff>
      <xdr:row>28</xdr:row>
      <xdr:rowOff>173990</xdr:rowOff>
    </xdr:to>
    <xdr:cxnSp macro="_xll.PtreeEvent_ObjectClick">
      <xdr:nvCxnSpPr>
        <xdr:cNvPr id="109" name="PTObj_DBranchDLine_1_19">
          <a:extLst>
            <a:ext uri="{FF2B5EF4-FFF2-40B4-BE49-F238E27FC236}">
              <a16:creationId xmlns:a16="http://schemas.microsoft.com/office/drawing/2014/main" id="{687D0383-5BF3-4DBA-9DF0-99EA90D32461}"/>
            </a:ext>
          </a:extLst>
        </xdr:cNvPr>
        <xdr:cNvCxnSpPr/>
      </xdr:nvCxnSpPr>
      <xdr:spPr>
        <a:xfrm flipV="1">
          <a:off x="13015722" y="49669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18</xdr:row>
      <xdr:rowOff>179070</xdr:rowOff>
    </xdr:from>
    <xdr:to>
      <xdr:col>12</xdr:col>
      <xdr:colOff>127</xdr:colOff>
      <xdr:row>18</xdr:row>
      <xdr:rowOff>179070</xdr:rowOff>
    </xdr:to>
    <xdr:cxnSp macro="_xll.PtreeEvent_ObjectClick">
      <xdr:nvCxnSpPr>
        <xdr:cNvPr id="94" name="PTObj_DBranchHLine_1_17">
          <a:extLst>
            <a:ext uri="{FF2B5EF4-FFF2-40B4-BE49-F238E27FC236}">
              <a16:creationId xmlns:a16="http://schemas.microsoft.com/office/drawing/2014/main" id="{81847F93-B8E7-4EEB-AC25-922FD3BFBEB3}"/>
            </a:ext>
          </a:extLst>
        </xdr:cNvPr>
        <xdr:cNvCxnSpPr/>
      </xdr:nvCxnSpPr>
      <xdr:spPr>
        <a:xfrm>
          <a:off x="13168122" y="3493770"/>
          <a:ext cx="1144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16</xdr:row>
      <xdr:rowOff>173990</xdr:rowOff>
    </xdr:from>
    <xdr:to>
      <xdr:col>11</xdr:col>
      <xdr:colOff>239522</xdr:colOff>
      <xdr:row>18</xdr:row>
      <xdr:rowOff>179070</xdr:rowOff>
    </xdr:to>
    <xdr:cxnSp macro="_xll.PtreeEvent_ObjectClick">
      <xdr:nvCxnSpPr>
        <xdr:cNvPr id="93" name="PTObj_DBranchDLine_1_17">
          <a:extLst>
            <a:ext uri="{FF2B5EF4-FFF2-40B4-BE49-F238E27FC236}">
              <a16:creationId xmlns:a16="http://schemas.microsoft.com/office/drawing/2014/main" id="{61A08FF2-43B7-4B8E-8A48-14BC167481A8}"/>
            </a:ext>
          </a:extLst>
        </xdr:cNvPr>
        <xdr:cNvCxnSpPr/>
      </xdr:nvCxnSpPr>
      <xdr:spPr>
        <a:xfrm>
          <a:off x="13015722" y="31203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14</xdr:row>
      <xdr:rowOff>179070</xdr:rowOff>
    </xdr:from>
    <xdr:to>
      <xdr:col>12</xdr:col>
      <xdr:colOff>127</xdr:colOff>
      <xdr:row>14</xdr:row>
      <xdr:rowOff>179070</xdr:rowOff>
    </xdr:to>
    <xdr:cxnSp macro="_xll.PtreeEvent_ObjectClick">
      <xdr:nvCxnSpPr>
        <xdr:cNvPr id="90" name="PTObj_DBranchHLine_1_16">
          <a:extLst>
            <a:ext uri="{FF2B5EF4-FFF2-40B4-BE49-F238E27FC236}">
              <a16:creationId xmlns:a16="http://schemas.microsoft.com/office/drawing/2014/main" id="{F3DD6625-76D3-4661-A254-59FA667D1B14}"/>
            </a:ext>
          </a:extLst>
        </xdr:cNvPr>
        <xdr:cNvCxnSpPr/>
      </xdr:nvCxnSpPr>
      <xdr:spPr>
        <a:xfrm>
          <a:off x="13168122" y="2757170"/>
          <a:ext cx="9226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14</xdr:row>
      <xdr:rowOff>179070</xdr:rowOff>
    </xdr:from>
    <xdr:to>
      <xdr:col>11</xdr:col>
      <xdr:colOff>239522</xdr:colOff>
      <xdr:row>16</xdr:row>
      <xdr:rowOff>173990</xdr:rowOff>
    </xdr:to>
    <xdr:cxnSp macro="_xll.PtreeEvent_ObjectClick">
      <xdr:nvCxnSpPr>
        <xdr:cNvPr id="89" name="PTObj_DBranchDLine_1_16">
          <a:extLst>
            <a:ext uri="{FF2B5EF4-FFF2-40B4-BE49-F238E27FC236}">
              <a16:creationId xmlns:a16="http://schemas.microsoft.com/office/drawing/2014/main" id="{A37894B7-1791-4789-9675-728059143302}"/>
            </a:ext>
          </a:extLst>
        </xdr:cNvPr>
        <xdr:cNvCxnSpPr/>
      </xdr:nvCxnSpPr>
      <xdr:spPr>
        <a:xfrm flipV="1">
          <a:off x="13015722" y="27571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16</xdr:row>
      <xdr:rowOff>179070</xdr:rowOff>
    </xdr:from>
    <xdr:to>
      <xdr:col>11</xdr:col>
      <xdr:colOff>127</xdr:colOff>
      <xdr:row>16</xdr:row>
      <xdr:rowOff>179070</xdr:rowOff>
    </xdr:to>
    <xdr:cxnSp macro="_xll.PtreeEvent_ObjectClick">
      <xdr:nvCxnSpPr>
        <xdr:cNvPr id="86" name="PTObj_DBranchHLine_1_14">
          <a:extLst>
            <a:ext uri="{FF2B5EF4-FFF2-40B4-BE49-F238E27FC236}">
              <a16:creationId xmlns:a16="http://schemas.microsoft.com/office/drawing/2014/main" id="{02C74B40-E448-4F2A-BD3F-47BE1B6C1F66}"/>
            </a:ext>
          </a:extLst>
        </xdr:cNvPr>
        <xdr:cNvCxnSpPr/>
      </xdr:nvCxnSpPr>
      <xdr:spPr>
        <a:xfrm>
          <a:off x="11644122" y="275717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16</xdr:row>
      <xdr:rowOff>179070</xdr:rowOff>
    </xdr:from>
    <xdr:to>
      <xdr:col>10</xdr:col>
      <xdr:colOff>239522</xdr:colOff>
      <xdr:row>20</xdr:row>
      <xdr:rowOff>173990</xdr:rowOff>
    </xdr:to>
    <xdr:cxnSp macro="_xll.PtreeEvent_ObjectClick">
      <xdr:nvCxnSpPr>
        <xdr:cNvPr id="85" name="PTObj_DBranchDLine_1_14">
          <a:extLst>
            <a:ext uri="{FF2B5EF4-FFF2-40B4-BE49-F238E27FC236}">
              <a16:creationId xmlns:a16="http://schemas.microsoft.com/office/drawing/2014/main" id="{372B180F-2144-49B2-8478-1925F03298CB}"/>
            </a:ext>
          </a:extLst>
        </xdr:cNvPr>
        <xdr:cNvCxnSpPr/>
      </xdr:nvCxnSpPr>
      <xdr:spPr>
        <a:xfrm flipV="1">
          <a:off x="11491722" y="27571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22</xdr:row>
      <xdr:rowOff>179070</xdr:rowOff>
    </xdr:from>
    <xdr:to>
      <xdr:col>11</xdr:col>
      <xdr:colOff>127</xdr:colOff>
      <xdr:row>22</xdr:row>
      <xdr:rowOff>179070</xdr:rowOff>
    </xdr:to>
    <xdr:cxnSp macro="_xll.PtreeEvent_ObjectClick">
      <xdr:nvCxnSpPr>
        <xdr:cNvPr id="82" name="PTObj_DBranchHLine_1_15">
          <a:extLst>
            <a:ext uri="{FF2B5EF4-FFF2-40B4-BE49-F238E27FC236}">
              <a16:creationId xmlns:a16="http://schemas.microsoft.com/office/drawing/2014/main" id="{A71275D7-90FC-4217-AAE2-FE2C226CCD80}"/>
            </a:ext>
          </a:extLst>
        </xdr:cNvPr>
        <xdr:cNvCxnSpPr/>
      </xdr:nvCxnSpPr>
      <xdr:spPr>
        <a:xfrm>
          <a:off x="11644122" y="3493770"/>
          <a:ext cx="1144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20</xdr:row>
      <xdr:rowOff>173990</xdr:rowOff>
    </xdr:from>
    <xdr:to>
      <xdr:col>10</xdr:col>
      <xdr:colOff>239522</xdr:colOff>
      <xdr:row>22</xdr:row>
      <xdr:rowOff>179070</xdr:rowOff>
    </xdr:to>
    <xdr:cxnSp macro="_xll.PtreeEvent_ObjectClick">
      <xdr:nvCxnSpPr>
        <xdr:cNvPr id="81" name="PTObj_DBranchDLine_1_15">
          <a:extLst>
            <a:ext uri="{FF2B5EF4-FFF2-40B4-BE49-F238E27FC236}">
              <a16:creationId xmlns:a16="http://schemas.microsoft.com/office/drawing/2014/main" id="{883DFDD4-6313-4D43-8F1E-87F18EC9F71B}"/>
            </a:ext>
          </a:extLst>
        </xdr:cNvPr>
        <xdr:cNvCxnSpPr/>
      </xdr:nvCxnSpPr>
      <xdr:spPr>
        <a:xfrm>
          <a:off x="11491722" y="31203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20</xdr:row>
      <xdr:rowOff>179070</xdr:rowOff>
    </xdr:from>
    <xdr:to>
      <xdr:col>10</xdr:col>
      <xdr:colOff>127</xdr:colOff>
      <xdr:row>20</xdr:row>
      <xdr:rowOff>179070</xdr:rowOff>
    </xdr:to>
    <xdr:cxnSp macro="_xll.PtreeEvent_ObjectClick">
      <xdr:nvCxnSpPr>
        <xdr:cNvPr id="74" name="PTObj_DBranchHLine_1_10">
          <a:extLst>
            <a:ext uri="{FF2B5EF4-FFF2-40B4-BE49-F238E27FC236}">
              <a16:creationId xmlns:a16="http://schemas.microsoft.com/office/drawing/2014/main" id="{AA90B495-24B6-4B7F-93BE-B5821F1504DC}"/>
            </a:ext>
          </a:extLst>
        </xdr:cNvPr>
        <xdr:cNvCxnSpPr/>
      </xdr:nvCxnSpPr>
      <xdr:spPr>
        <a:xfrm>
          <a:off x="10113772" y="27571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20</xdr:row>
      <xdr:rowOff>179070</xdr:rowOff>
    </xdr:from>
    <xdr:to>
      <xdr:col>9</xdr:col>
      <xdr:colOff>239522</xdr:colOff>
      <xdr:row>24</xdr:row>
      <xdr:rowOff>173990</xdr:rowOff>
    </xdr:to>
    <xdr:cxnSp macro="_xll.PtreeEvent_ObjectClick">
      <xdr:nvCxnSpPr>
        <xdr:cNvPr id="73" name="PTObj_DBranchDLine_1_10">
          <a:extLst>
            <a:ext uri="{FF2B5EF4-FFF2-40B4-BE49-F238E27FC236}">
              <a16:creationId xmlns:a16="http://schemas.microsoft.com/office/drawing/2014/main" id="{5A7F5705-D18E-4FCE-B27A-9B743D3B8B29}"/>
            </a:ext>
          </a:extLst>
        </xdr:cNvPr>
        <xdr:cNvCxnSpPr/>
      </xdr:nvCxnSpPr>
      <xdr:spPr>
        <a:xfrm flipV="1">
          <a:off x="9961372" y="275717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50</xdr:row>
      <xdr:rowOff>179070</xdr:rowOff>
    </xdr:from>
    <xdr:to>
      <xdr:col>10</xdr:col>
      <xdr:colOff>127</xdr:colOff>
      <xdr:row>50</xdr:row>
      <xdr:rowOff>179070</xdr:rowOff>
    </xdr:to>
    <xdr:cxnSp macro="_xll.PtreeEvent_ObjectClick">
      <xdr:nvCxnSpPr>
        <xdr:cNvPr id="70" name="PTObj_DBranchHLine_1_13">
          <a:extLst>
            <a:ext uri="{FF2B5EF4-FFF2-40B4-BE49-F238E27FC236}">
              <a16:creationId xmlns:a16="http://schemas.microsoft.com/office/drawing/2014/main" id="{0BABA606-37BB-4403-AEE4-85FF052650F2}"/>
            </a:ext>
          </a:extLst>
        </xdr:cNvPr>
        <xdr:cNvCxnSpPr/>
      </xdr:nvCxnSpPr>
      <xdr:spPr>
        <a:xfrm>
          <a:off x="10113772" y="423037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24</xdr:row>
      <xdr:rowOff>173990</xdr:rowOff>
    </xdr:from>
    <xdr:to>
      <xdr:col>9</xdr:col>
      <xdr:colOff>239522</xdr:colOff>
      <xdr:row>50</xdr:row>
      <xdr:rowOff>179070</xdr:rowOff>
    </xdr:to>
    <xdr:cxnSp macro="_xll.PtreeEvent_ObjectClick">
      <xdr:nvCxnSpPr>
        <xdr:cNvPr id="69" name="PTObj_DBranchDLine_1_13">
          <a:extLst>
            <a:ext uri="{FF2B5EF4-FFF2-40B4-BE49-F238E27FC236}">
              <a16:creationId xmlns:a16="http://schemas.microsoft.com/office/drawing/2014/main" id="{8F73BE2C-2E78-42B0-99E5-155291B98726}"/>
            </a:ext>
          </a:extLst>
        </xdr:cNvPr>
        <xdr:cNvCxnSpPr/>
      </xdr:nvCxnSpPr>
      <xdr:spPr>
        <a:xfrm>
          <a:off x="9961372" y="3120390"/>
          <a:ext cx="152400" cy="11099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239522</xdr:colOff>
      <xdr:row>66</xdr:row>
      <xdr:rowOff>179070</xdr:rowOff>
    </xdr:from>
    <xdr:to>
      <xdr:col>6</xdr:col>
      <xdr:colOff>127</xdr:colOff>
      <xdr:row>66</xdr:row>
      <xdr:rowOff>179070</xdr:rowOff>
    </xdr:to>
    <xdr:cxnSp macro="_xll.PtreeEvent_ObjectClick">
      <xdr:nvCxnSpPr>
        <xdr:cNvPr id="14" name="PTObj_DBranchHLine_1_3">
          <a:extLst>
            <a:ext uri="{FF2B5EF4-FFF2-40B4-BE49-F238E27FC236}">
              <a16:creationId xmlns:a16="http://schemas.microsoft.com/office/drawing/2014/main" id="{20D5061E-DC7E-484B-BF38-E258FECA788E}"/>
            </a:ext>
          </a:extLst>
        </xdr:cNvPr>
        <xdr:cNvCxnSpPr/>
      </xdr:nvCxnSpPr>
      <xdr:spPr>
        <a:xfrm>
          <a:off x="4017772" y="3493770"/>
          <a:ext cx="11449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87122</xdr:colOff>
      <xdr:row>64</xdr:row>
      <xdr:rowOff>173990</xdr:rowOff>
    </xdr:from>
    <xdr:to>
      <xdr:col>5</xdr:col>
      <xdr:colOff>239522</xdr:colOff>
      <xdr:row>66</xdr:row>
      <xdr:rowOff>179070</xdr:rowOff>
    </xdr:to>
    <xdr:cxnSp macro="_xll.PtreeEvent_ObjectClick">
      <xdr:nvCxnSpPr>
        <xdr:cNvPr id="13" name="PTObj_DBranchDLine_1_3">
          <a:extLst>
            <a:ext uri="{FF2B5EF4-FFF2-40B4-BE49-F238E27FC236}">
              <a16:creationId xmlns:a16="http://schemas.microsoft.com/office/drawing/2014/main" id="{B7F6F755-E0BA-4BC0-B744-1B558180B3C0}"/>
            </a:ext>
          </a:extLst>
        </xdr:cNvPr>
        <xdr:cNvCxnSpPr/>
      </xdr:nvCxnSpPr>
      <xdr:spPr>
        <a:xfrm>
          <a:off x="3865372" y="312039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177800</xdr:colOff>
      <xdr:row>64</xdr:row>
      <xdr:rowOff>179070</xdr:rowOff>
    </xdr:from>
    <xdr:to>
      <xdr:col>5</xdr:col>
      <xdr:colOff>127</xdr:colOff>
      <xdr:row>64</xdr:row>
      <xdr:rowOff>179070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id="{3ACB094F-E28E-420B-BC78-39040748DBAE}"/>
            </a:ext>
          </a:extLst>
        </xdr:cNvPr>
        <xdr:cNvCxnSpPr/>
      </xdr:nvCxnSpPr>
      <xdr:spPr>
        <a:xfrm>
          <a:off x="2616200" y="2757170"/>
          <a:ext cx="11558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127</xdr:colOff>
      <xdr:row>64</xdr:row>
      <xdr:rowOff>86995</xdr:rowOff>
    </xdr:from>
    <xdr:to>
      <xdr:col>5</xdr:col>
      <xdr:colOff>184277</xdr:colOff>
      <xdr:row>65</xdr:row>
      <xdr:rowOff>86995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id="{EDD203EF-F34E-4621-8D6A-6FF2EF84A61E}"/>
            </a:ext>
          </a:extLst>
        </xdr:cNvPr>
        <xdr:cNvSpPr/>
      </xdr:nvSpPr>
      <xdr:spPr>
        <a:xfrm>
          <a:off x="3772027" y="26650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215900</xdr:colOff>
      <xdr:row>64</xdr:row>
      <xdr:rowOff>88757</xdr:rowOff>
    </xdr:from>
    <xdr:ext cx="691022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id="{D27C521C-3918-484F-9373-D655A97B5F7C}"/>
            </a:ext>
          </a:extLst>
        </xdr:cNvPr>
        <xdr:cNvSpPr txBox="1"/>
      </xdr:nvSpPr>
      <xdr:spPr>
        <a:xfrm>
          <a:off x="2654300" y="2666857"/>
          <a:ext cx="69102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Product KL-798</a:t>
          </a:r>
        </a:p>
      </xdr:txBody>
    </xdr:sp>
    <xdr:clientData/>
  </xdr:oneCellAnchor>
  <xdr:twoCellAnchor editAs="oneCell">
    <xdr:from>
      <xdr:col>6</xdr:col>
      <xdr:colOff>127</xdr:colOff>
      <xdr:row>66</xdr:row>
      <xdr:rowOff>86995</xdr:rowOff>
    </xdr:from>
    <xdr:to>
      <xdr:col>6</xdr:col>
      <xdr:colOff>184277</xdr:colOff>
      <xdr:row>67</xdr:row>
      <xdr:rowOff>86995</xdr:rowOff>
    </xdr:to>
    <xdr:sp macro="_xll.PtreeEvent_ObjectClick" textlink="">
      <xdr:nvSpPr>
        <xdr:cNvPr id="12" name="PTObj_DNode_1_3">
          <a:extLst>
            <a:ext uri="{FF2B5EF4-FFF2-40B4-BE49-F238E27FC236}">
              <a16:creationId xmlns:a16="http://schemas.microsoft.com/office/drawing/2014/main" id="{EA5CB700-7072-499D-85F9-A326CF7E7D0D}"/>
            </a:ext>
          </a:extLst>
        </xdr:cNvPr>
        <xdr:cNvSpPr/>
      </xdr:nvSpPr>
      <xdr:spPr>
        <a:xfrm rot="-5400000">
          <a:off x="5162677" y="34016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66</xdr:row>
      <xdr:rowOff>88757</xdr:rowOff>
    </xdr:from>
    <xdr:ext cx="175754" cy="180627"/>
    <xdr:sp macro="_xll.PtreeEvent_ObjectClick" textlink="">
      <xdr:nvSpPr>
        <xdr:cNvPr id="15" name="PTObj_DBranchName_1_3">
          <a:extLst>
            <a:ext uri="{FF2B5EF4-FFF2-40B4-BE49-F238E27FC236}">
              <a16:creationId xmlns:a16="http://schemas.microsoft.com/office/drawing/2014/main" id="{7EEFBF96-22A1-45F8-8D53-154A590957BF}"/>
            </a:ext>
          </a:extLst>
        </xdr:cNvPr>
        <xdr:cNvSpPr txBox="1"/>
      </xdr:nvSpPr>
      <xdr:spPr>
        <a:xfrm>
          <a:off x="4055872" y="340345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62</xdr:row>
      <xdr:rowOff>86995</xdr:rowOff>
    </xdr:from>
    <xdr:to>
      <xdr:col>7</xdr:col>
      <xdr:colOff>184277</xdr:colOff>
      <xdr:row>63</xdr:row>
      <xdr:rowOff>86995</xdr:rowOff>
    </xdr:to>
    <xdr:sp macro="_xll.PtreeEvent_ObjectClick" textlink="">
      <xdr:nvSpPr>
        <xdr:cNvPr id="24" name="PTObj_DNode_1_5">
          <a:extLst>
            <a:ext uri="{FF2B5EF4-FFF2-40B4-BE49-F238E27FC236}">
              <a16:creationId xmlns:a16="http://schemas.microsoft.com/office/drawing/2014/main" id="{28BE0427-CF03-4CBC-88D5-77498D7B519F}"/>
            </a:ext>
          </a:extLst>
        </xdr:cNvPr>
        <xdr:cNvSpPr/>
      </xdr:nvSpPr>
      <xdr:spPr>
        <a:xfrm rot="-5400000">
          <a:off x="6686677" y="34016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127</xdr:colOff>
      <xdr:row>58</xdr:row>
      <xdr:rowOff>86995</xdr:rowOff>
    </xdr:from>
    <xdr:to>
      <xdr:col>8</xdr:col>
      <xdr:colOff>184277</xdr:colOff>
      <xdr:row>59</xdr:row>
      <xdr:rowOff>86995</xdr:rowOff>
    </xdr:to>
    <xdr:sp macro="_xll.PtreeEvent_ObjectClick" textlink="">
      <xdr:nvSpPr>
        <xdr:cNvPr id="36" name="PTObj_DNode_1_7">
          <a:extLst>
            <a:ext uri="{FF2B5EF4-FFF2-40B4-BE49-F238E27FC236}">
              <a16:creationId xmlns:a16="http://schemas.microsoft.com/office/drawing/2014/main" id="{B327AEAF-734D-46A1-9097-087D69CE30BE}"/>
            </a:ext>
          </a:extLst>
        </xdr:cNvPr>
        <xdr:cNvSpPr/>
      </xdr:nvSpPr>
      <xdr:spPr>
        <a:xfrm rot="-5400000">
          <a:off x="8210677" y="34016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127</xdr:colOff>
      <xdr:row>54</xdr:row>
      <xdr:rowOff>86995</xdr:rowOff>
    </xdr:from>
    <xdr:to>
      <xdr:col>9</xdr:col>
      <xdr:colOff>184277</xdr:colOff>
      <xdr:row>55</xdr:row>
      <xdr:rowOff>86995</xdr:rowOff>
    </xdr:to>
    <xdr:sp macro="_xll.PtreeEvent_ObjectClick" textlink="">
      <xdr:nvSpPr>
        <xdr:cNvPr id="48" name="PTObj_DNode_1_9">
          <a:extLst>
            <a:ext uri="{FF2B5EF4-FFF2-40B4-BE49-F238E27FC236}">
              <a16:creationId xmlns:a16="http://schemas.microsoft.com/office/drawing/2014/main" id="{BDAB9F83-9571-4341-BBC4-B6973579663A}"/>
            </a:ext>
          </a:extLst>
        </xdr:cNvPr>
        <xdr:cNvSpPr/>
      </xdr:nvSpPr>
      <xdr:spPr>
        <a:xfrm rot="-5400000">
          <a:off x="9734677" y="34016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127</xdr:colOff>
      <xdr:row>24</xdr:row>
      <xdr:rowOff>86995</xdr:rowOff>
    </xdr:from>
    <xdr:to>
      <xdr:col>9</xdr:col>
      <xdr:colOff>184277</xdr:colOff>
      <xdr:row>25</xdr:row>
      <xdr:rowOff>86995</xdr:rowOff>
    </xdr:to>
    <xdr:sp macro="_xll.PtreeEvent_ObjectClick" textlink="">
      <xdr:nvSpPr>
        <xdr:cNvPr id="52" name="PTObj_DNode_1_8">
          <a:extLst>
            <a:ext uri="{FF2B5EF4-FFF2-40B4-BE49-F238E27FC236}">
              <a16:creationId xmlns:a16="http://schemas.microsoft.com/office/drawing/2014/main" id="{DB9D6860-7CA2-4BB1-B56B-F61EB0B37463}"/>
            </a:ext>
          </a:extLst>
        </xdr:cNvPr>
        <xdr:cNvSpPr/>
      </xdr:nvSpPr>
      <xdr:spPr>
        <a:xfrm>
          <a:off x="9874377" y="26650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127</xdr:colOff>
      <xdr:row>50</xdr:row>
      <xdr:rowOff>86995</xdr:rowOff>
    </xdr:from>
    <xdr:to>
      <xdr:col>10</xdr:col>
      <xdr:colOff>184277</xdr:colOff>
      <xdr:row>51</xdr:row>
      <xdr:rowOff>86995</xdr:rowOff>
    </xdr:to>
    <xdr:sp macro="_xll.PtreeEvent_ObjectClick" textlink="">
      <xdr:nvSpPr>
        <xdr:cNvPr id="68" name="PTObj_DNode_1_13">
          <a:extLst>
            <a:ext uri="{FF2B5EF4-FFF2-40B4-BE49-F238E27FC236}">
              <a16:creationId xmlns:a16="http://schemas.microsoft.com/office/drawing/2014/main" id="{88B43E4B-3BCE-41A0-88CE-3CD4B0FE522A}"/>
            </a:ext>
          </a:extLst>
        </xdr:cNvPr>
        <xdr:cNvSpPr/>
      </xdr:nvSpPr>
      <xdr:spPr>
        <a:xfrm rot="-5400000">
          <a:off x="11404727" y="41382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50</xdr:row>
      <xdr:rowOff>88757</xdr:rowOff>
    </xdr:from>
    <xdr:ext cx="371319" cy="180627"/>
    <xdr:sp macro="_xll.PtreeEvent_ObjectClick" textlink="">
      <xdr:nvSpPr>
        <xdr:cNvPr id="71" name="PTObj_DBranchName_1_13">
          <a:extLst>
            <a:ext uri="{FF2B5EF4-FFF2-40B4-BE49-F238E27FC236}">
              <a16:creationId xmlns:a16="http://schemas.microsoft.com/office/drawing/2014/main" id="{66F724E1-3D7C-43F1-B783-CAA0607E18D5}"/>
            </a:ext>
          </a:extLst>
        </xdr:cNvPr>
        <xdr:cNvSpPr txBox="1"/>
      </xdr:nvSpPr>
      <xdr:spPr>
        <a:xfrm>
          <a:off x="10151872" y="4140057"/>
          <a:ext cx="37131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Neither</a:t>
          </a:r>
        </a:p>
      </xdr:txBody>
    </xdr:sp>
    <xdr:clientData/>
  </xdr:oneCellAnchor>
  <xdr:twoCellAnchor editAs="oneCell">
    <xdr:from>
      <xdr:col>10</xdr:col>
      <xdr:colOff>127</xdr:colOff>
      <xdr:row>20</xdr:row>
      <xdr:rowOff>86995</xdr:rowOff>
    </xdr:from>
    <xdr:to>
      <xdr:col>10</xdr:col>
      <xdr:colOff>184277</xdr:colOff>
      <xdr:row>21</xdr:row>
      <xdr:rowOff>86995</xdr:rowOff>
    </xdr:to>
    <xdr:sp macro="_xll.PtreeEvent_ObjectClick" textlink="">
      <xdr:nvSpPr>
        <xdr:cNvPr id="72" name="PTObj_DNode_1_10">
          <a:extLst>
            <a:ext uri="{FF2B5EF4-FFF2-40B4-BE49-F238E27FC236}">
              <a16:creationId xmlns:a16="http://schemas.microsoft.com/office/drawing/2014/main" id="{8C773130-A9E8-43A6-93D5-D02CBA75ED8D}"/>
            </a:ext>
          </a:extLst>
        </xdr:cNvPr>
        <xdr:cNvSpPr/>
      </xdr:nvSpPr>
      <xdr:spPr>
        <a:xfrm>
          <a:off x="11404727" y="26650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20</xdr:row>
      <xdr:rowOff>88757</xdr:rowOff>
    </xdr:from>
    <xdr:ext cx="372730" cy="180627"/>
    <xdr:sp macro="_xll.PtreeEvent_ObjectClick" textlink="">
      <xdr:nvSpPr>
        <xdr:cNvPr id="75" name="PTObj_DBranchName_1_10">
          <a:extLst>
            <a:ext uri="{FF2B5EF4-FFF2-40B4-BE49-F238E27FC236}">
              <a16:creationId xmlns:a16="http://schemas.microsoft.com/office/drawing/2014/main" id="{9A993932-4B65-4D32-BBBE-7AA725F604E2}"/>
            </a:ext>
          </a:extLst>
        </xdr:cNvPr>
        <xdr:cNvSpPr txBox="1"/>
      </xdr:nvSpPr>
      <xdr:spPr>
        <a:xfrm>
          <a:off x="10151872" y="2666857"/>
          <a:ext cx="3727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Obesity</a:t>
          </a:r>
        </a:p>
      </xdr:txBody>
    </xdr:sp>
    <xdr:clientData/>
  </xdr:oneCellAnchor>
  <xdr:twoCellAnchor editAs="oneCell">
    <xdr:from>
      <xdr:col>11</xdr:col>
      <xdr:colOff>127</xdr:colOff>
      <xdr:row>22</xdr:row>
      <xdr:rowOff>86995</xdr:rowOff>
    </xdr:from>
    <xdr:to>
      <xdr:col>11</xdr:col>
      <xdr:colOff>184277</xdr:colOff>
      <xdr:row>23</xdr:row>
      <xdr:rowOff>86995</xdr:rowOff>
    </xdr:to>
    <xdr:sp macro="_xll.PtreeEvent_ObjectClick" textlink="">
      <xdr:nvSpPr>
        <xdr:cNvPr id="80" name="PTObj_DNode_1_15">
          <a:extLst>
            <a:ext uri="{FF2B5EF4-FFF2-40B4-BE49-F238E27FC236}">
              <a16:creationId xmlns:a16="http://schemas.microsoft.com/office/drawing/2014/main" id="{074792EB-BF0E-4140-8327-AC3979CFE097}"/>
            </a:ext>
          </a:extLst>
        </xdr:cNvPr>
        <xdr:cNvSpPr/>
      </xdr:nvSpPr>
      <xdr:spPr>
        <a:xfrm rot="-5400000">
          <a:off x="12789027" y="34016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22</xdr:row>
      <xdr:rowOff>88757</xdr:rowOff>
    </xdr:from>
    <xdr:ext cx="175754" cy="180627"/>
    <xdr:sp macro="_xll.PtreeEvent_ObjectClick" textlink="">
      <xdr:nvSpPr>
        <xdr:cNvPr id="83" name="PTObj_DBranchName_1_15">
          <a:extLst>
            <a:ext uri="{FF2B5EF4-FFF2-40B4-BE49-F238E27FC236}">
              <a16:creationId xmlns:a16="http://schemas.microsoft.com/office/drawing/2014/main" id="{E8CA5EE2-5280-41CB-9B93-208A236E76CD}"/>
            </a:ext>
          </a:extLst>
        </xdr:cNvPr>
        <xdr:cNvSpPr txBox="1"/>
      </xdr:nvSpPr>
      <xdr:spPr>
        <a:xfrm>
          <a:off x="11682222" y="340345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16</xdr:row>
      <xdr:rowOff>86995</xdr:rowOff>
    </xdr:from>
    <xdr:to>
      <xdr:col>11</xdr:col>
      <xdr:colOff>184277</xdr:colOff>
      <xdr:row>17</xdr:row>
      <xdr:rowOff>86995</xdr:rowOff>
    </xdr:to>
    <xdr:sp macro="_xll.PtreeEvent_ObjectClick" textlink="">
      <xdr:nvSpPr>
        <xdr:cNvPr id="84" name="PTObj_DNode_1_14">
          <a:extLst>
            <a:ext uri="{FF2B5EF4-FFF2-40B4-BE49-F238E27FC236}">
              <a16:creationId xmlns:a16="http://schemas.microsoft.com/office/drawing/2014/main" id="{44BB767F-C672-441E-A47F-D21717C66BE9}"/>
            </a:ext>
          </a:extLst>
        </xdr:cNvPr>
        <xdr:cNvSpPr/>
      </xdr:nvSpPr>
      <xdr:spPr>
        <a:xfrm>
          <a:off x="12928727" y="26650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16</xdr:row>
      <xdr:rowOff>88757</xdr:rowOff>
    </xdr:from>
    <xdr:ext cx="196592" cy="180627"/>
    <xdr:sp macro="_xll.PtreeEvent_ObjectClick" textlink="">
      <xdr:nvSpPr>
        <xdr:cNvPr id="87" name="PTObj_DBranchName_1_14">
          <a:extLst>
            <a:ext uri="{FF2B5EF4-FFF2-40B4-BE49-F238E27FC236}">
              <a16:creationId xmlns:a16="http://schemas.microsoft.com/office/drawing/2014/main" id="{2C13494A-492B-498B-8EC2-35ECCA90C507}"/>
            </a:ext>
          </a:extLst>
        </xdr:cNvPr>
        <xdr:cNvSpPr txBox="1"/>
      </xdr:nvSpPr>
      <xdr:spPr>
        <a:xfrm>
          <a:off x="11682222" y="26668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12</xdr:col>
      <xdr:colOff>127</xdr:colOff>
      <xdr:row>14</xdr:row>
      <xdr:rowOff>86995</xdr:rowOff>
    </xdr:from>
    <xdr:to>
      <xdr:col>12</xdr:col>
      <xdr:colOff>184277</xdr:colOff>
      <xdr:row>15</xdr:row>
      <xdr:rowOff>86995</xdr:rowOff>
    </xdr:to>
    <xdr:sp macro="_xll.PtreeEvent_ObjectClick" textlink="">
      <xdr:nvSpPr>
        <xdr:cNvPr id="88" name="PTObj_DNode_1_16">
          <a:extLst>
            <a:ext uri="{FF2B5EF4-FFF2-40B4-BE49-F238E27FC236}">
              <a16:creationId xmlns:a16="http://schemas.microsoft.com/office/drawing/2014/main" id="{C4BB488D-16FB-4449-868E-417F45627EAF}"/>
            </a:ext>
          </a:extLst>
        </xdr:cNvPr>
        <xdr:cNvSpPr/>
      </xdr:nvSpPr>
      <xdr:spPr>
        <a:xfrm rot="-5400000">
          <a:off x="14090777" y="26650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14</xdr:row>
      <xdr:rowOff>88757</xdr:rowOff>
    </xdr:from>
    <xdr:ext cx="374590" cy="180627"/>
    <xdr:sp macro="_xll.PtreeEvent_ObjectClick" textlink="">
      <xdr:nvSpPr>
        <xdr:cNvPr id="91" name="PTObj_DBranchName_1_16">
          <a:extLst>
            <a:ext uri="{FF2B5EF4-FFF2-40B4-BE49-F238E27FC236}">
              <a16:creationId xmlns:a16="http://schemas.microsoft.com/office/drawing/2014/main" id="{60AB0C88-40DC-45E8-9C93-CBDF0B125196}"/>
            </a:ext>
          </a:extLst>
        </xdr:cNvPr>
        <xdr:cNvSpPr txBox="1"/>
      </xdr:nvSpPr>
      <xdr:spPr>
        <a:xfrm>
          <a:off x="13206222" y="266685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12</xdr:col>
      <xdr:colOff>127</xdr:colOff>
      <xdr:row>18</xdr:row>
      <xdr:rowOff>86995</xdr:rowOff>
    </xdr:from>
    <xdr:to>
      <xdr:col>12</xdr:col>
      <xdr:colOff>184277</xdr:colOff>
      <xdr:row>19</xdr:row>
      <xdr:rowOff>86995</xdr:rowOff>
    </xdr:to>
    <xdr:sp macro="_xll.PtreeEvent_ObjectClick" textlink="">
      <xdr:nvSpPr>
        <xdr:cNvPr id="92" name="PTObj_DNode_1_17">
          <a:extLst>
            <a:ext uri="{FF2B5EF4-FFF2-40B4-BE49-F238E27FC236}">
              <a16:creationId xmlns:a16="http://schemas.microsoft.com/office/drawing/2014/main" id="{0F414C9F-9D2F-4525-8C1F-1E0DBC23F498}"/>
            </a:ext>
          </a:extLst>
        </xdr:cNvPr>
        <xdr:cNvSpPr/>
      </xdr:nvSpPr>
      <xdr:spPr>
        <a:xfrm rot="-5400000">
          <a:off x="14313027" y="34016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18</xdr:row>
      <xdr:rowOff>88757</xdr:rowOff>
    </xdr:from>
    <xdr:ext cx="339452" cy="180627"/>
    <xdr:sp macro="_xll.PtreeEvent_ObjectClick" textlink="">
      <xdr:nvSpPr>
        <xdr:cNvPr id="95" name="PTObj_DBranchName_1_17">
          <a:extLst>
            <a:ext uri="{FF2B5EF4-FFF2-40B4-BE49-F238E27FC236}">
              <a16:creationId xmlns:a16="http://schemas.microsoft.com/office/drawing/2014/main" id="{F16FEB70-3F51-45AD-A376-3754CAD383D6}"/>
            </a:ext>
          </a:extLst>
        </xdr:cNvPr>
        <xdr:cNvSpPr txBox="1"/>
      </xdr:nvSpPr>
      <xdr:spPr>
        <a:xfrm>
          <a:off x="13206222" y="340345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11</xdr:col>
      <xdr:colOff>127</xdr:colOff>
      <xdr:row>28</xdr:row>
      <xdr:rowOff>86995</xdr:rowOff>
    </xdr:from>
    <xdr:to>
      <xdr:col>11</xdr:col>
      <xdr:colOff>184277</xdr:colOff>
      <xdr:row>29</xdr:row>
      <xdr:rowOff>86995</xdr:rowOff>
    </xdr:to>
    <xdr:sp macro="_xll.PtreeEvent_ObjectClick" textlink="">
      <xdr:nvSpPr>
        <xdr:cNvPr id="104" name="PTObj_DNode_1_18">
          <a:extLst>
            <a:ext uri="{FF2B5EF4-FFF2-40B4-BE49-F238E27FC236}">
              <a16:creationId xmlns:a16="http://schemas.microsoft.com/office/drawing/2014/main" id="{AD60535E-F4A4-4300-9BB8-409EA92D0E5B}"/>
            </a:ext>
          </a:extLst>
        </xdr:cNvPr>
        <xdr:cNvSpPr/>
      </xdr:nvSpPr>
      <xdr:spPr>
        <a:xfrm>
          <a:off x="12928727" y="52431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127</xdr:colOff>
      <xdr:row>26</xdr:row>
      <xdr:rowOff>86995</xdr:rowOff>
    </xdr:from>
    <xdr:to>
      <xdr:col>12</xdr:col>
      <xdr:colOff>184277</xdr:colOff>
      <xdr:row>27</xdr:row>
      <xdr:rowOff>86995</xdr:rowOff>
    </xdr:to>
    <xdr:sp macro="_xll.PtreeEvent_ObjectClick" textlink="">
      <xdr:nvSpPr>
        <xdr:cNvPr id="108" name="PTObj_DNode_1_19">
          <a:extLst>
            <a:ext uri="{FF2B5EF4-FFF2-40B4-BE49-F238E27FC236}">
              <a16:creationId xmlns:a16="http://schemas.microsoft.com/office/drawing/2014/main" id="{5877F691-0A6B-4961-A481-098AEF48A311}"/>
            </a:ext>
          </a:extLst>
        </xdr:cNvPr>
        <xdr:cNvSpPr/>
      </xdr:nvSpPr>
      <xdr:spPr>
        <a:xfrm rot="-5400000">
          <a:off x="14452727" y="48748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26</xdr:row>
      <xdr:rowOff>88757</xdr:rowOff>
    </xdr:from>
    <xdr:ext cx="374590" cy="180627"/>
    <xdr:sp macro="_xll.PtreeEvent_ObjectClick" textlink="">
      <xdr:nvSpPr>
        <xdr:cNvPr id="111" name="PTObj_DBranchName_1_19">
          <a:extLst>
            <a:ext uri="{FF2B5EF4-FFF2-40B4-BE49-F238E27FC236}">
              <a16:creationId xmlns:a16="http://schemas.microsoft.com/office/drawing/2014/main" id="{6709B4A6-78D1-4C4A-BEC1-14E8E53C3AB8}"/>
            </a:ext>
          </a:extLst>
        </xdr:cNvPr>
        <xdr:cNvSpPr txBox="1"/>
      </xdr:nvSpPr>
      <xdr:spPr>
        <a:xfrm>
          <a:off x="13206222" y="487665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12</xdr:col>
      <xdr:colOff>127</xdr:colOff>
      <xdr:row>30</xdr:row>
      <xdr:rowOff>86995</xdr:rowOff>
    </xdr:from>
    <xdr:to>
      <xdr:col>12</xdr:col>
      <xdr:colOff>184277</xdr:colOff>
      <xdr:row>31</xdr:row>
      <xdr:rowOff>86995</xdr:rowOff>
    </xdr:to>
    <xdr:sp macro="_xll.PtreeEvent_ObjectClick" textlink="">
      <xdr:nvSpPr>
        <xdr:cNvPr id="112" name="PTObj_DNode_1_20">
          <a:extLst>
            <a:ext uri="{FF2B5EF4-FFF2-40B4-BE49-F238E27FC236}">
              <a16:creationId xmlns:a16="http://schemas.microsoft.com/office/drawing/2014/main" id="{4FB9DAD5-9A31-4929-AD3E-1EDF3B20C7AD}"/>
            </a:ext>
          </a:extLst>
        </xdr:cNvPr>
        <xdr:cNvSpPr/>
      </xdr:nvSpPr>
      <xdr:spPr>
        <a:xfrm rot="-5400000">
          <a:off x="14452727" y="56114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30</xdr:row>
      <xdr:rowOff>88757</xdr:rowOff>
    </xdr:from>
    <xdr:ext cx="339452" cy="180627"/>
    <xdr:sp macro="_xll.PtreeEvent_ObjectClick" textlink="">
      <xdr:nvSpPr>
        <xdr:cNvPr id="115" name="PTObj_DBranchName_1_20">
          <a:extLst>
            <a:ext uri="{FF2B5EF4-FFF2-40B4-BE49-F238E27FC236}">
              <a16:creationId xmlns:a16="http://schemas.microsoft.com/office/drawing/2014/main" id="{664A532D-4AC3-48A4-8D0F-8038182F5EBA}"/>
            </a:ext>
          </a:extLst>
        </xdr:cNvPr>
        <xdr:cNvSpPr txBox="1"/>
      </xdr:nvSpPr>
      <xdr:spPr>
        <a:xfrm>
          <a:off x="13206222" y="5613257"/>
          <a:ext cx="33945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11</xdr:col>
      <xdr:colOff>127</xdr:colOff>
      <xdr:row>34</xdr:row>
      <xdr:rowOff>86995</xdr:rowOff>
    </xdr:from>
    <xdr:to>
      <xdr:col>11</xdr:col>
      <xdr:colOff>184277</xdr:colOff>
      <xdr:row>35</xdr:row>
      <xdr:rowOff>86995</xdr:rowOff>
    </xdr:to>
    <xdr:sp macro="_xll.PtreeEvent_ObjectClick" textlink="">
      <xdr:nvSpPr>
        <xdr:cNvPr id="116" name="PTObj_DNode_1_21">
          <a:extLst>
            <a:ext uri="{FF2B5EF4-FFF2-40B4-BE49-F238E27FC236}">
              <a16:creationId xmlns:a16="http://schemas.microsoft.com/office/drawing/2014/main" id="{3212E593-C351-402A-8192-63F41C7E84D0}"/>
            </a:ext>
          </a:extLst>
        </xdr:cNvPr>
        <xdr:cNvSpPr/>
      </xdr:nvSpPr>
      <xdr:spPr>
        <a:xfrm rot="-5400000">
          <a:off x="12928727" y="63480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127</xdr:colOff>
      <xdr:row>46</xdr:row>
      <xdr:rowOff>86995</xdr:rowOff>
    </xdr:from>
    <xdr:to>
      <xdr:col>10</xdr:col>
      <xdr:colOff>184277</xdr:colOff>
      <xdr:row>47</xdr:row>
      <xdr:rowOff>86995</xdr:rowOff>
    </xdr:to>
    <xdr:sp macro="_xll.PtreeEvent_ObjectClick" textlink="">
      <xdr:nvSpPr>
        <xdr:cNvPr id="120" name="PTObj_DNode_1_12">
          <a:extLst>
            <a:ext uri="{FF2B5EF4-FFF2-40B4-BE49-F238E27FC236}">
              <a16:creationId xmlns:a16="http://schemas.microsoft.com/office/drawing/2014/main" id="{AEBC870C-B600-4D7C-B3E8-AB5F03A388DE}"/>
            </a:ext>
          </a:extLst>
        </xdr:cNvPr>
        <xdr:cNvSpPr/>
      </xdr:nvSpPr>
      <xdr:spPr>
        <a:xfrm>
          <a:off x="11404727" y="67163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46</xdr:row>
      <xdr:rowOff>88757</xdr:rowOff>
    </xdr:from>
    <xdr:ext cx="253596" cy="180627"/>
    <xdr:sp macro="_xll.PtreeEvent_ObjectClick" textlink="">
      <xdr:nvSpPr>
        <xdr:cNvPr id="123" name="PTObj_DBranchName_1_12">
          <a:extLst>
            <a:ext uri="{FF2B5EF4-FFF2-40B4-BE49-F238E27FC236}">
              <a16:creationId xmlns:a16="http://schemas.microsoft.com/office/drawing/2014/main" id="{2DC135CC-DF54-4889-B775-43877305D0BD}"/>
            </a:ext>
          </a:extLst>
        </xdr:cNvPr>
        <xdr:cNvSpPr txBox="1"/>
      </xdr:nvSpPr>
      <xdr:spPr>
        <a:xfrm>
          <a:off x="10151872" y="6718157"/>
          <a:ext cx="2535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Both</a:t>
          </a:r>
        </a:p>
      </xdr:txBody>
    </xdr:sp>
    <xdr:clientData/>
  </xdr:oneCellAnchor>
  <xdr:twoCellAnchor editAs="oneCell">
    <xdr:from>
      <xdr:col>11</xdr:col>
      <xdr:colOff>127</xdr:colOff>
      <xdr:row>48</xdr:row>
      <xdr:rowOff>86995</xdr:rowOff>
    </xdr:from>
    <xdr:to>
      <xdr:col>11</xdr:col>
      <xdr:colOff>184277</xdr:colOff>
      <xdr:row>49</xdr:row>
      <xdr:rowOff>86995</xdr:rowOff>
    </xdr:to>
    <xdr:sp macro="_xll.PtreeEvent_ObjectClick" textlink="">
      <xdr:nvSpPr>
        <xdr:cNvPr id="128" name="PTObj_DNode_1_23">
          <a:extLst>
            <a:ext uri="{FF2B5EF4-FFF2-40B4-BE49-F238E27FC236}">
              <a16:creationId xmlns:a16="http://schemas.microsoft.com/office/drawing/2014/main" id="{F10DB370-40F6-4108-9266-476FAF515FD3}"/>
            </a:ext>
          </a:extLst>
        </xdr:cNvPr>
        <xdr:cNvSpPr/>
      </xdr:nvSpPr>
      <xdr:spPr>
        <a:xfrm rot="-5400000">
          <a:off x="12928727" y="7452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48</xdr:row>
      <xdr:rowOff>88757</xdr:rowOff>
    </xdr:from>
    <xdr:ext cx="175754" cy="180627"/>
    <xdr:sp macro="_xll.PtreeEvent_ObjectClick" textlink="">
      <xdr:nvSpPr>
        <xdr:cNvPr id="131" name="PTObj_DBranchName_1_23">
          <a:extLst>
            <a:ext uri="{FF2B5EF4-FFF2-40B4-BE49-F238E27FC236}">
              <a16:creationId xmlns:a16="http://schemas.microsoft.com/office/drawing/2014/main" id="{6E15D69C-3014-4AA5-BB5F-3120538C96BE}"/>
            </a:ext>
          </a:extLst>
        </xdr:cNvPr>
        <xdr:cNvSpPr txBox="1"/>
      </xdr:nvSpPr>
      <xdr:spPr>
        <a:xfrm>
          <a:off x="11682222" y="7454757"/>
          <a:ext cx="17575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38</xdr:row>
      <xdr:rowOff>86995</xdr:rowOff>
    </xdr:from>
    <xdr:to>
      <xdr:col>11</xdr:col>
      <xdr:colOff>184277</xdr:colOff>
      <xdr:row>39</xdr:row>
      <xdr:rowOff>86995</xdr:rowOff>
    </xdr:to>
    <xdr:sp macro="_xll.PtreeEvent_ObjectClick" textlink="">
      <xdr:nvSpPr>
        <xdr:cNvPr id="132" name="PTObj_DNode_1_22">
          <a:extLst>
            <a:ext uri="{FF2B5EF4-FFF2-40B4-BE49-F238E27FC236}">
              <a16:creationId xmlns:a16="http://schemas.microsoft.com/office/drawing/2014/main" id="{701AD633-8FE4-41C6-B74B-794FC239D5D7}"/>
            </a:ext>
          </a:extLst>
        </xdr:cNvPr>
        <xdr:cNvSpPr/>
      </xdr:nvSpPr>
      <xdr:spPr>
        <a:xfrm>
          <a:off x="12935077" y="67163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38</xdr:row>
      <xdr:rowOff>88757</xdr:rowOff>
    </xdr:from>
    <xdr:ext cx="196592" cy="180627"/>
    <xdr:sp macro="_xll.PtreeEvent_ObjectClick" textlink="">
      <xdr:nvSpPr>
        <xdr:cNvPr id="135" name="PTObj_DBranchName_1_22">
          <a:extLst>
            <a:ext uri="{FF2B5EF4-FFF2-40B4-BE49-F238E27FC236}">
              <a16:creationId xmlns:a16="http://schemas.microsoft.com/office/drawing/2014/main" id="{B15C8D8A-F24B-4F42-888C-260B2EB3245A}"/>
            </a:ext>
          </a:extLst>
        </xdr:cNvPr>
        <xdr:cNvSpPr txBox="1"/>
      </xdr:nvSpPr>
      <xdr:spPr>
        <a:xfrm>
          <a:off x="11682222" y="67181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12</xdr:col>
      <xdr:colOff>127</xdr:colOff>
      <xdr:row>36</xdr:row>
      <xdr:rowOff>86995</xdr:rowOff>
    </xdr:from>
    <xdr:to>
      <xdr:col>12</xdr:col>
      <xdr:colOff>184277</xdr:colOff>
      <xdr:row>37</xdr:row>
      <xdr:rowOff>86995</xdr:rowOff>
    </xdr:to>
    <xdr:sp macro="_xll.PtreeEvent_ObjectClick" textlink="">
      <xdr:nvSpPr>
        <xdr:cNvPr id="136" name="PTObj_DNode_1_24">
          <a:extLst>
            <a:ext uri="{FF2B5EF4-FFF2-40B4-BE49-F238E27FC236}">
              <a16:creationId xmlns:a16="http://schemas.microsoft.com/office/drawing/2014/main" id="{00395FA9-6D5B-4165-89A4-304DBADFD03B}"/>
            </a:ext>
          </a:extLst>
        </xdr:cNvPr>
        <xdr:cNvSpPr/>
      </xdr:nvSpPr>
      <xdr:spPr>
        <a:xfrm rot="-5400000">
          <a:off x="14459077" y="6716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36</xdr:row>
      <xdr:rowOff>88757</xdr:rowOff>
    </xdr:from>
    <xdr:ext cx="740395" cy="180627"/>
    <xdr:sp macro="_xll.PtreeEvent_ObjectClick" textlink="">
      <xdr:nvSpPr>
        <xdr:cNvPr id="139" name="PTObj_DBranchName_1_24">
          <a:extLst>
            <a:ext uri="{FF2B5EF4-FFF2-40B4-BE49-F238E27FC236}">
              <a16:creationId xmlns:a16="http://schemas.microsoft.com/office/drawing/2014/main" id="{DE454B17-85D6-4587-9922-49A9ED2BDDCC}"/>
            </a:ext>
          </a:extLst>
        </xdr:cNvPr>
        <xdr:cNvSpPr txBox="1"/>
      </xdr:nvSpPr>
      <xdr:spPr>
        <a:xfrm>
          <a:off x="13212572" y="6718157"/>
          <a:ext cx="740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Both</a:t>
          </a:r>
        </a:p>
      </xdr:txBody>
    </xdr:sp>
    <xdr:clientData/>
  </xdr:oneCellAnchor>
  <xdr:twoCellAnchor editAs="oneCell">
    <xdr:from>
      <xdr:col>12</xdr:col>
      <xdr:colOff>127</xdr:colOff>
      <xdr:row>40</xdr:row>
      <xdr:rowOff>86995</xdr:rowOff>
    </xdr:from>
    <xdr:to>
      <xdr:col>12</xdr:col>
      <xdr:colOff>184277</xdr:colOff>
      <xdr:row>41</xdr:row>
      <xdr:rowOff>86995</xdr:rowOff>
    </xdr:to>
    <xdr:sp macro="_xll.PtreeEvent_ObjectClick" textlink="">
      <xdr:nvSpPr>
        <xdr:cNvPr id="140" name="PTObj_DNode_1_25">
          <a:extLst>
            <a:ext uri="{FF2B5EF4-FFF2-40B4-BE49-F238E27FC236}">
              <a16:creationId xmlns:a16="http://schemas.microsoft.com/office/drawing/2014/main" id="{CCCC490B-50F7-4D42-BBC2-27E18DEA6A4B}"/>
            </a:ext>
          </a:extLst>
        </xdr:cNvPr>
        <xdr:cNvSpPr/>
      </xdr:nvSpPr>
      <xdr:spPr>
        <a:xfrm rot="-5400000">
          <a:off x="14459077" y="7452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40</xdr:row>
      <xdr:rowOff>88757</xdr:rowOff>
    </xdr:from>
    <xdr:ext cx="859531" cy="180627"/>
    <xdr:sp macro="_xll.PtreeEvent_ObjectClick" textlink="">
      <xdr:nvSpPr>
        <xdr:cNvPr id="143" name="PTObj_DBranchName_1_25">
          <a:extLst>
            <a:ext uri="{FF2B5EF4-FFF2-40B4-BE49-F238E27FC236}">
              <a16:creationId xmlns:a16="http://schemas.microsoft.com/office/drawing/2014/main" id="{8EE3FF23-4F70-48A0-91A3-9D05DF6DC743}"/>
            </a:ext>
          </a:extLst>
        </xdr:cNvPr>
        <xdr:cNvSpPr txBox="1"/>
      </xdr:nvSpPr>
      <xdr:spPr>
        <a:xfrm>
          <a:off x="13212572" y="7454757"/>
          <a:ext cx="85953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Obesity</a:t>
          </a:r>
        </a:p>
      </xdr:txBody>
    </xdr:sp>
    <xdr:clientData/>
  </xdr:oneCellAnchor>
  <xdr:twoCellAnchor editAs="oneCell">
    <xdr:from>
      <xdr:col>12</xdr:col>
      <xdr:colOff>127</xdr:colOff>
      <xdr:row>42</xdr:row>
      <xdr:rowOff>86995</xdr:rowOff>
    </xdr:from>
    <xdr:to>
      <xdr:col>12</xdr:col>
      <xdr:colOff>184277</xdr:colOff>
      <xdr:row>43</xdr:row>
      <xdr:rowOff>86995</xdr:rowOff>
    </xdr:to>
    <xdr:sp macro="_xll.PtreeEvent_ObjectClick" textlink="">
      <xdr:nvSpPr>
        <xdr:cNvPr id="144" name="PTObj_DNode_1_26">
          <a:extLst>
            <a:ext uri="{FF2B5EF4-FFF2-40B4-BE49-F238E27FC236}">
              <a16:creationId xmlns:a16="http://schemas.microsoft.com/office/drawing/2014/main" id="{342CCA96-2C82-4E5C-9093-8E6136D3BBF8}"/>
            </a:ext>
          </a:extLst>
        </xdr:cNvPr>
        <xdr:cNvSpPr/>
      </xdr:nvSpPr>
      <xdr:spPr>
        <a:xfrm rot="-5400000">
          <a:off x="14465427" y="78212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42</xdr:row>
      <xdr:rowOff>88757</xdr:rowOff>
    </xdr:from>
    <xdr:ext cx="1018485" cy="180627"/>
    <xdr:sp macro="_xll.PtreeEvent_ObjectClick" textlink="">
      <xdr:nvSpPr>
        <xdr:cNvPr id="147" name="PTObj_DBranchName_1_26">
          <a:extLst>
            <a:ext uri="{FF2B5EF4-FFF2-40B4-BE49-F238E27FC236}">
              <a16:creationId xmlns:a16="http://schemas.microsoft.com/office/drawing/2014/main" id="{B20C7D3F-D95B-4687-B721-5DA2F75883BD}"/>
            </a:ext>
          </a:extLst>
        </xdr:cNvPr>
        <xdr:cNvSpPr txBox="1"/>
      </xdr:nvSpPr>
      <xdr:spPr>
        <a:xfrm>
          <a:off x="13212572" y="7823057"/>
          <a:ext cx="101848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Cholesterol</a:t>
          </a:r>
        </a:p>
      </xdr:txBody>
    </xdr:sp>
    <xdr:clientData/>
  </xdr:oneCellAnchor>
  <xdr:twoCellAnchor editAs="oneCell">
    <xdr:from>
      <xdr:col>12</xdr:col>
      <xdr:colOff>127</xdr:colOff>
      <xdr:row>44</xdr:row>
      <xdr:rowOff>86995</xdr:rowOff>
    </xdr:from>
    <xdr:to>
      <xdr:col>12</xdr:col>
      <xdr:colOff>184277</xdr:colOff>
      <xdr:row>45</xdr:row>
      <xdr:rowOff>86995</xdr:rowOff>
    </xdr:to>
    <xdr:sp macro="_xll.PtreeEvent_ObjectClick" textlink="">
      <xdr:nvSpPr>
        <xdr:cNvPr id="148" name="PTObj_DNode_1_27">
          <a:extLst>
            <a:ext uri="{FF2B5EF4-FFF2-40B4-BE49-F238E27FC236}">
              <a16:creationId xmlns:a16="http://schemas.microsoft.com/office/drawing/2014/main" id="{653DD090-D3AC-42FB-832B-08F18592C234}"/>
            </a:ext>
          </a:extLst>
        </xdr:cNvPr>
        <xdr:cNvSpPr/>
      </xdr:nvSpPr>
      <xdr:spPr>
        <a:xfrm rot="-5400000">
          <a:off x="14465427" y="8189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44</xdr:row>
      <xdr:rowOff>88757</xdr:rowOff>
    </xdr:from>
    <xdr:ext cx="339452" cy="180627"/>
    <xdr:sp macro="_xll.PtreeEvent_ObjectClick" textlink="">
      <xdr:nvSpPr>
        <xdr:cNvPr id="151" name="PTObj_DBranchName_1_27">
          <a:extLst>
            <a:ext uri="{FF2B5EF4-FFF2-40B4-BE49-F238E27FC236}">
              <a16:creationId xmlns:a16="http://schemas.microsoft.com/office/drawing/2014/main" id="{505BF5C3-6C6F-4197-B098-91EAF5AADB8A}"/>
            </a:ext>
          </a:extLst>
        </xdr:cNvPr>
        <xdr:cNvSpPr txBox="1"/>
      </xdr:nvSpPr>
      <xdr:spPr>
        <a:xfrm>
          <a:off x="13212572" y="8191357"/>
          <a:ext cx="33945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6</xdr:col>
      <xdr:colOff>127</xdr:colOff>
      <xdr:row>60</xdr:row>
      <xdr:rowOff>86995</xdr:rowOff>
    </xdr:from>
    <xdr:to>
      <xdr:col>6</xdr:col>
      <xdr:colOff>184277</xdr:colOff>
      <xdr:row>61</xdr:row>
      <xdr:rowOff>86995</xdr:rowOff>
    </xdr:to>
    <xdr:sp macro="_xll.PtreeEvent_ObjectClick" textlink="">
      <xdr:nvSpPr>
        <xdr:cNvPr id="182" name="PTObj_DNode_1_2">
          <a:extLst>
            <a:ext uri="{FF2B5EF4-FFF2-40B4-BE49-F238E27FC236}">
              <a16:creationId xmlns:a16="http://schemas.microsoft.com/office/drawing/2014/main" id="{BEE3E9F0-D84F-4D0D-864B-09C0E121DCF9}"/>
            </a:ext>
          </a:extLst>
        </xdr:cNvPr>
        <xdr:cNvSpPr/>
      </xdr:nvSpPr>
      <xdr:spPr>
        <a:xfrm>
          <a:off x="5302377" y="111359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277622</xdr:colOff>
      <xdr:row>60</xdr:row>
      <xdr:rowOff>88757</xdr:rowOff>
    </xdr:from>
    <xdr:ext cx="196592" cy="180627"/>
    <xdr:sp macro="_xll.PtreeEvent_ObjectClick" textlink="">
      <xdr:nvSpPr>
        <xdr:cNvPr id="185" name="PTObj_DBranchName_1_2">
          <a:extLst>
            <a:ext uri="{FF2B5EF4-FFF2-40B4-BE49-F238E27FC236}">
              <a16:creationId xmlns:a16="http://schemas.microsoft.com/office/drawing/2014/main" id="{EB2C9527-ABF8-453C-BD9C-8D50FB0E866F}"/>
            </a:ext>
          </a:extLst>
        </xdr:cNvPr>
        <xdr:cNvSpPr txBox="1"/>
      </xdr:nvSpPr>
      <xdr:spPr>
        <a:xfrm>
          <a:off x="4055872" y="111377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6</xdr:col>
      <xdr:colOff>277622</xdr:colOff>
      <xdr:row>62</xdr:row>
      <xdr:rowOff>88757</xdr:rowOff>
    </xdr:from>
    <xdr:ext cx="175753" cy="180627"/>
    <xdr:sp macro="_xll.PtreeEvent_ObjectClick" textlink="">
      <xdr:nvSpPr>
        <xdr:cNvPr id="191" name="PTObj_DBranchName_1_5">
          <a:extLst>
            <a:ext uri="{FF2B5EF4-FFF2-40B4-BE49-F238E27FC236}">
              <a16:creationId xmlns:a16="http://schemas.microsoft.com/office/drawing/2014/main" id="{86ECC080-8C84-4F40-82FD-2123463C8B11}"/>
            </a:ext>
          </a:extLst>
        </xdr:cNvPr>
        <xdr:cNvSpPr txBox="1"/>
      </xdr:nvSpPr>
      <xdr:spPr>
        <a:xfrm>
          <a:off x="5579872" y="115060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8</xdr:col>
      <xdr:colOff>127</xdr:colOff>
      <xdr:row>52</xdr:row>
      <xdr:rowOff>86995</xdr:rowOff>
    </xdr:from>
    <xdr:to>
      <xdr:col>8</xdr:col>
      <xdr:colOff>184277</xdr:colOff>
      <xdr:row>53</xdr:row>
      <xdr:rowOff>86995</xdr:rowOff>
    </xdr:to>
    <xdr:sp macro="_xll.PtreeEvent_ObjectClick" textlink="">
      <xdr:nvSpPr>
        <xdr:cNvPr id="192" name="PTObj_DNode_1_6">
          <a:extLst>
            <a:ext uri="{FF2B5EF4-FFF2-40B4-BE49-F238E27FC236}">
              <a16:creationId xmlns:a16="http://schemas.microsoft.com/office/drawing/2014/main" id="{B9B840D4-A32E-4A39-9C13-268371F6348F}"/>
            </a:ext>
          </a:extLst>
        </xdr:cNvPr>
        <xdr:cNvSpPr/>
      </xdr:nvSpPr>
      <xdr:spPr>
        <a:xfrm>
          <a:off x="8350377" y="96627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277622</xdr:colOff>
      <xdr:row>24</xdr:row>
      <xdr:rowOff>88757</xdr:rowOff>
    </xdr:from>
    <xdr:ext cx="196592" cy="180627"/>
    <xdr:sp macro="_xll.PtreeEvent_ObjectClick" textlink="">
      <xdr:nvSpPr>
        <xdr:cNvPr id="198" name="PTObj_DBranchName_1_8">
          <a:extLst>
            <a:ext uri="{FF2B5EF4-FFF2-40B4-BE49-F238E27FC236}">
              <a16:creationId xmlns:a16="http://schemas.microsoft.com/office/drawing/2014/main" id="{9D9A19EE-7DC8-48BE-8E01-3335D5DC4870}"/>
            </a:ext>
          </a:extLst>
        </xdr:cNvPr>
        <xdr:cNvSpPr txBox="1"/>
      </xdr:nvSpPr>
      <xdr:spPr>
        <a:xfrm>
          <a:off x="8627872" y="45083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8</xdr:col>
      <xdr:colOff>277622</xdr:colOff>
      <xdr:row>54</xdr:row>
      <xdr:rowOff>88757</xdr:rowOff>
    </xdr:from>
    <xdr:ext cx="175753" cy="180627"/>
    <xdr:sp macro="_xll.PtreeEvent_ObjectClick" textlink="">
      <xdr:nvSpPr>
        <xdr:cNvPr id="201" name="PTObj_DBranchName_1_9">
          <a:extLst>
            <a:ext uri="{FF2B5EF4-FFF2-40B4-BE49-F238E27FC236}">
              <a16:creationId xmlns:a16="http://schemas.microsoft.com/office/drawing/2014/main" id="{AF5ADAB7-0B64-4B89-B59D-272BA44428BE}"/>
            </a:ext>
          </a:extLst>
        </xdr:cNvPr>
        <xdr:cNvSpPr txBox="1"/>
      </xdr:nvSpPr>
      <xdr:spPr>
        <a:xfrm>
          <a:off x="8627872" y="100328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10</xdr:col>
      <xdr:colOff>127</xdr:colOff>
      <xdr:row>32</xdr:row>
      <xdr:rowOff>86995</xdr:rowOff>
    </xdr:from>
    <xdr:to>
      <xdr:col>10</xdr:col>
      <xdr:colOff>184277</xdr:colOff>
      <xdr:row>33</xdr:row>
      <xdr:rowOff>86995</xdr:rowOff>
    </xdr:to>
    <xdr:sp macro="_xll.PtreeEvent_ObjectClick" textlink="">
      <xdr:nvSpPr>
        <xdr:cNvPr id="202" name="PTObj_DNode_1_11">
          <a:extLst>
            <a:ext uri="{FF2B5EF4-FFF2-40B4-BE49-F238E27FC236}">
              <a16:creationId xmlns:a16="http://schemas.microsoft.com/office/drawing/2014/main" id="{3AFA1DD0-CE6C-48D0-9FF1-FC7B828BE476}"/>
            </a:ext>
          </a:extLst>
        </xdr:cNvPr>
        <xdr:cNvSpPr/>
      </xdr:nvSpPr>
      <xdr:spPr>
        <a:xfrm>
          <a:off x="11404727" y="59797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32</xdr:row>
      <xdr:rowOff>88757</xdr:rowOff>
    </xdr:from>
    <xdr:ext cx="531684" cy="180627"/>
    <xdr:sp macro="_xll.PtreeEvent_ObjectClick" textlink="">
      <xdr:nvSpPr>
        <xdr:cNvPr id="205" name="PTObj_DBranchName_1_11">
          <a:extLst>
            <a:ext uri="{FF2B5EF4-FFF2-40B4-BE49-F238E27FC236}">
              <a16:creationId xmlns:a16="http://schemas.microsoft.com/office/drawing/2014/main" id="{E576A066-06FF-4602-AE43-DB5EC5BF85E0}"/>
            </a:ext>
          </a:extLst>
        </xdr:cNvPr>
        <xdr:cNvSpPr txBox="1"/>
      </xdr:nvSpPr>
      <xdr:spPr>
        <a:xfrm>
          <a:off x="10151872" y="5981557"/>
          <a:ext cx="53168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Cholesterol</a:t>
          </a:r>
        </a:p>
      </xdr:txBody>
    </xdr:sp>
    <xdr:clientData/>
  </xdr:oneCellAnchor>
  <xdr:oneCellAnchor>
    <xdr:from>
      <xdr:col>10</xdr:col>
      <xdr:colOff>277622</xdr:colOff>
      <xdr:row>28</xdr:row>
      <xdr:rowOff>88757</xdr:rowOff>
    </xdr:from>
    <xdr:ext cx="196592" cy="180627"/>
    <xdr:sp macro="_xll.PtreeEvent_ObjectClick" textlink="">
      <xdr:nvSpPr>
        <xdr:cNvPr id="208" name="PTObj_DBranchName_1_18">
          <a:extLst>
            <a:ext uri="{FF2B5EF4-FFF2-40B4-BE49-F238E27FC236}">
              <a16:creationId xmlns:a16="http://schemas.microsoft.com/office/drawing/2014/main" id="{3F01CE0F-2C5C-4AD1-A263-8E0FEC75C627}"/>
            </a:ext>
          </a:extLst>
        </xdr:cNvPr>
        <xdr:cNvSpPr txBox="1"/>
      </xdr:nvSpPr>
      <xdr:spPr>
        <a:xfrm>
          <a:off x="11682222" y="52449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10</xdr:col>
      <xdr:colOff>277622</xdr:colOff>
      <xdr:row>34</xdr:row>
      <xdr:rowOff>88757</xdr:rowOff>
    </xdr:from>
    <xdr:ext cx="175753" cy="180627"/>
    <xdr:sp macro="_xll.PtreeEvent_ObjectClick" textlink="">
      <xdr:nvSpPr>
        <xdr:cNvPr id="211" name="PTObj_DBranchName_1_21">
          <a:extLst>
            <a:ext uri="{FF2B5EF4-FFF2-40B4-BE49-F238E27FC236}">
              <a16:creationId xmlns:a16="http://schemas.microsoft.com/office/drawing/2014/main" id="{5ED1EFDD-0CCE-41A6-A5E8-3491F6DD3ABA}"/>
            </a:ext>
          </a:extLst>
        </xdr:cNvPr>
        <xdr:cNvSpPr txBox="1"/>
      </xdr:nvSpPr>
      <xdr:spPr>
        <a:xfrm>
          <a:off x="11682222" y="63498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56</xdr:row>
      <xdr:rowOff>86995</xdr:rowOff>
    </xdr:from>
    <xdr:to>
      <xdr:col>7</xdr:col>
      <xdr:colOff>184277</xdr:colOff>
      <xdr:row>57</xdr:row>
      <xdr:rowOff>86995</xdr:rowOff>
    </xdr:to>
    <xdr:sp macro="_xll.PtreeEvent_ObjectClick" textlink="">
      <xdr:nvSpPr>
        <xdr:cNvPr id="19" name="PTObj_DNode_1_4">
          <a:extLst>
            <a:ext uri="{FF2B5EF4-FFF2-40B4-BE49-F238E27FC236}">
              <a16:creationId xmlns:a16="http://schemas.microsoft.com/office/drawing/2014/main" id="{18B763DE-79B0-455B-BC68-6198C0D0FB2B}"/>
            </a:ext>
          </a:extLst>
        </xdr:cNvPr>
        <xdr:cNvSpPr/>
      </xdr:nvSpPr>
      <xdr:spPr>
        <a:xfrm>
          <a:off x="6826377" y="103993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56</xdr:row>
      <xdr:rowOff>88757</xdr:rowOff>
    </xdr:from>
    <xdr:ext cx="196592" cy="180627"/>
    <xdr:sp macro="_xll.PtreeEvent_ObjectClick" textlink="">
      <xdr:nvSpPr>
        <xdr:cNvPr id="22" name="PTObj_DBranchName_1_4">
          <a:extLst>
            <a:ext uri="{FF2B5EF4-FFF2-40B4-BE49-F238E27FC236}">
              <a16:creationId xmlns:a16="http://schemas.microsoft.com/office/drawing/2014/main" id="{9B3CF706-DD4D-4316-85B3-3523E1540920}"/>
            </a:ext>
          </a:extLst>
        </xdr:cNvPr>
        <xdr:cNvSpPr txBox="1"/>
      </xdr:nvSpPr>
      <xdr:spPr>
        <a:xfrm>
          <a:off x="5579872" y="104011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7</xdr:col>
      <xdr:colOff>277622</xdr:colOff>
      <xdr:row>52</xdr:row>
      <xdr:rowOff>88757</xdr:rowOff>
    </xdr:from>
    <xdr:ext cx="463845" cy="180627"/>
    <xdr:sp macro="_xll.PtreeEvent_ObjectClick" textlink="">
      <xdr:nvSpPr>
        <xdr:cNvPr id="26" name="PTObj_DBranchName_1_6">
          <a:extLst>
            <a:ext uri="{FF2B5EF4-FFF2-40B4-BE49-F238E27FC236}">
              <a16:creationId xmlns:a16="http://schemas.microsoft.com/office/drawing/2014/main" id="{CE9F73C2-81A9-4E5C-9DF9-05A995DAE322}"/>
            </a:ext>
          </a:extLst>
        </xdr:cNvPr>
        <xdr:cNvSpPr txBox="1"/>
      </xdr:nvSpPr>
      <xdr:spPr>
        <a:xfrm>
          <a:off x="7103872" y="96645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oneCellAnchor>
    <xdr:from>
      <xdr:col>7</xdr:col>
      <xdr:colOff>277622</xdr:colOff>
      <xdr:row>58</xdr:row>
      <xdr:rowOff>88757</xdr:rowOff>
    </xdr:from>
    <xdr:ext cx="641778" cy="180627"/>
    <xdr:sp macro="_xll.PtreeEvent_ObjectClick" textlink="">
      <xdr:nvSpPr>
        <xdr:cNvPr id="30" name="PTObj_DBranchName_1_7">
          <a:extLst>
            <a:ext uri="{FF2B5EF4-FFF2-40B4-BE49-F238E27FC236}">
              <a16:creationId xmlns:a16="http://schemas.microsoft.com/office/drawing/2014/main" id="{90105449-7E12-4B39-A0AD-E2BC13B71965}"/>
            </a:ext>
          </a:extLst>
        </xdr:cNvPr>
        <xdr:cNvSpPr txBox="1"/>
      </xdr:nvSpPr>
      <xdr:spPr>
        <a:xfrm>
          <a:off x="7103872" y="10769457"/>
          <a:ext cx="64177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Not Approved</a:t>
          </a:r>
        </a:p>
      </xdr:txBody>
    </xdr:sp>
    <xdr:clientData/>
  </xdr:oneCellAnchor>
  <xdr:twoCellAnchor editAs="oneCell">
    <xdr:from>
      <xdr:col>6</xdr:col>
      <xdr:colOff>127</xdr:colOff>
      <xdr:row>154</xdr:row>
      <xdr:rowOff>86996</xdr:rowOff>
    </xdr:from>
    <xdr:to>
      <xdr:col>6</xdr:col>
      <xdr:colOff>184277</xdr:colOff>
      <xdr:row>155</xdr:row>
      <xdr:rowOff>86996</xdr:rowOff>
    </xdr:to>
    <xdr:sp macro="_xll.PtreeEvent_ObjectClick" textlink="">
      <xdr:nvSpPr>
        <xdr:cNvPr id="41" name="PTObj_DNode_2_1">
          <a:extLst>
            <a:ext uri="{FF2B5EF4-FFF2-40B4-BE49-F238E27FC236}">
              <a16:creationId xmlns:a16="http://schemas.microsoft.com/office/drawing/2014/main" id="{8EB73C84-39F4-4F4D-8D46-93552121EA05}"/>
            </a:ext>
          </a:extLst>
        </xdr:cNvPr>
        <xdr:cNvSpPr/>
      </xdr:nvSpPr>
      <xdr:spPr>
        <a:xfrm>
          <a:off x="5302377" y="28446096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215900</xdr:colOff>
      <xdr:row>154</xdr:row>
      <xdr:rowOff>88757</xdr:rowOff>
    </xdr:from>
    <xdr:ext cx="339260" cy="180627"/>
    <xdr:sp macro="_xll.PtreeEvent_ObjectClick" textlink="">
      <xdr:nvSpPr>
        <xdr:cNvPr id="43" name="PTObj_DBranchName_2_1">
          <a:extLst>
            <a:ext uri="{FF2B5EF4-FFF2-40B4-BE49-F238E27FC236}">
              <a16:creationId xmlns:a16="http://schemas.microsoft.com/office/drawing/2014/main" id="{67C5D754-186D-487F-A3EB-E5978DC24CAA}"/>
            </a:ext>
          </a:extLst>
        </xdr:cNvPr>
        <xdr:cNvSpPr txBox="1"/>
      </xdr:nvSpPr>
      <xdr:spPr>
        <a:xfrm>
          <a:off x="3994150" y="28447857"/>
          <a:ext cx="33926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KL-798</a:t>
          </a:r>
        </a:p>
      </xdr:txBody>
    </xdr:sp>
    <xdr:clientData/>
  </xdr:oneCellAnchor>
  <xdr:twoCellAnchor editAs="oneCell">
    <xdr:from>
      <xdr:col>7</xdr:col>
      <xdr:colOff>127</xdr:colOff>
      <xdr:row>150</xdr:row>
      <xdr:rowOff>86996</xdr:rowOff>
    </xdr:from>
    <xdr:to>
      <xdr:col>7</xdr:col>
      <xdr:colOff>184277</xdr:colOff>
      <xdr:row>151</xdr:row>
      <xdr:rowOff>86996</xdr:rowOff>
    </xdr:to>
    <xdr:sp macro="_xll.PtreeEvent_ObjectClick" textlink="">
      <xdr:nvSpPr>
        <xdr:cNvPr id="44" name="PTObj_DNode_2_2">
          <a:extLst>
            <a:ext uri="{FF2B5EF4-FFF2-40B4-BE49-F238E27FC236}">
              <a16:creationId xmlns:a16="http://schemas.microsoft.com/office/drawing/2014/main" id="{24F38F86-6862-4193-8821-0E45796AF9F2}"/>
            </a:ext>
          </a:extLst>
        </xdr:cNvPr>
        <xdr:cNvSpPr/>
      </xdr:nvSpPr>
      <xdr:spPr>
        <a:xfrm>
          <a:off x="6826377" y="27709496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150</xdr:row>
      <xdr:rowOff>88757</xdr:rowOff>
    </xdr:from>
    <xdr:ext cx="196592" cy="180627"/>
    <xdr:sp macro="_xll.PtreeEvent_ObjectClick" textlink="">
      <xdr:nvSpPr>
        <xdr:cNvPr id="47" name="PTObj_DBranchName_2_2">
          <a:extLst>
            <a:ext uri="{FF2B5EF4-FFF2-40B4-BE49-F238E27FC236}">
              <a16:creationId xmlns:a16="http://schemas.microsoft.com/office/drawing/2014/main" id="{942AE103-20AE-4A3F-AB7B-1A048833E7AB}"/>
            </a:ext>
          </a:extLst>
        </xdr:cNvPr>
        <xdr:cNvSpPr txBox="1"/>
      </xdr:nvSpPr>
      <xdr:spPr>
        <a:xfrm>
          <a:off x="5579872" y="277112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8</xdr:col>
      <xdr:colOff>127</xdr:colOff>
      <xdr:row>146</xdr:row>
      <xdr:rowOff>86996</xdr:rowOff>
    </xdr:from>
    <xdr:to>
      <xdr:col>8</xdr:col>
      <xdr:colOff>184277</xdr:colOff>
      <xdr:row>147</xdr:row>
      <xdr:rowOff>86996</xdr:rowOff>
    </xdr:to>
    <xdr:sp macro="_xll.PtreeEvent_ObjectClick" textlink="">
      <xdr:nvSpPr>
        <xdr:cNvPr id="49" name="PTObj_DNode_2_3">
          <a:extLst>
            <a:ext uri="{FF2B5EF4-FFF2-40B4-BE49-F238E27FC236}">
              <a16:creationId xmlns:a16="http://schemas.microsoft.com/office/drawing/2014/main" id="{62B27B20-EC13-4D93-94A0-9510C5A3361D}"/>
            </a:ext>
          </a:extLst>
        </xdr:cNvPr>
        <xdr:cNvSpPr/>
      </xdr:nvSpPr>
      <xdr:spPr>
        <a:xfrm>
          <a:off x="8350377" y="269728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277622</xdr:colOff>
      <xdr:row>146</xdr:row>
      <xdr:rowOff>88757</xdr:rowOff>
    </xdr:from>
    <xdr:ext cx="196592" cy="180627"/>
    <xdr:sp macro="_xll.PtreeEvent_ObjectClick" textlink="">
      <xdr:nvSpPr>
        <xdr:cNvPr id="53" name="PTObj_DBranchName_2_3">
          <a:extLst>
            <a:ext uri="{FF2B5EF4-FFF2-40B4-BE49-F238E27FC236}">
              <a16:creationId xmlns:a16="http://schemas.microsoft.com/office/drawing/2014/main" id="{6F48DC76-E370-4008-8A97-F092449FEED1}"/>
            </a:ext>
          </a:extLst>
        </xdr:cNvPr>
        <xdr:cNvSpPr txBox="1"/>
      </xdr:nvSpPr>
      <xdr:spPr>
        <a:xfrm>
          <a:off x="7103872" y="269746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9</xdr:col>
      <xdr:colOff>127</xdr:colOff>
      <xdr:row>142</xdr:row>
      <xdr:rowOff>86996</xdr:rowOff>
    </xdr:from>
    <xdr:to>
      <xdr:col>9</xdr:col>
      <xdr:colOff>184277</xdr:colOff>
      <xdr:row>143</xdr:row>
      <xdr:rowOff>86996</xdr:rowOff>
    </xdr:to>
    <xdr:sp macro="_xll.PtreeEvent_ObjectClick" textlink="">
      <xdr:nvSpPr>
        <xdr:cNvPr id="54" name="PTObj_DNode_2_4">
          <a:extLst>
            <a:ext uri="{FF2B5EF4-FFF2-40B4-BE49-F238E27FC236}">
              <a16:creationId xmlns:a16="http://schemas.microsoft.com/office/drawing/2014/main" id="{CBA0B3D7-4E32-4F2D-8BF4-8B1559F77503}"/>
            </a:ext>
          </a:extLst>
        </xdr:cNvPr>
        <xdr:cNvSpPr/>
      </xdr:nvSpPr>
      <xdr:spPr>
        <a:xfrm>
          <a:off x="9874377" y="26236296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277622</xdr:colOff>
      <xdr:row>142</xdr:row>
      <xdr:rowOff>88757</xdr:rowOff>
    </xdr:from>
    <xdr:ext cx="463845" cy="180627"/>
    <xdr:sp macro="_xll.PtreeEvent_ObjectClick" textlink="">
      <xdr:nvSpPr>
        <xdr:cNvPr id="57" name="PTObj_DBranchName_2_4">
          <a:extLst>
            <a:ext uri="{FF2B5EF4-FFF2-40B4-BE49-F238E27FC236}">
              <a16:creationId xmlns:a16="http://schemas.microsoft.com/office/drawing/2014/main" id="{3B09B5F9-3F20-4B82-A7ED-8747046B707B}"/>
            </a:ext>
          </a:extLst>
        </xdr:cNvPr>
        <xdr:cNvSpPr txBox="1"/>
      </xdr:nvSpPr>
      <xdr:spPr>
        <a:xfrm>
          <a:off x="8627872" y="262380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twoCellAnchor editAs="oneCell">
    <xdr:from>
      <xdr:col>10</xdr:col>
      <xdr:colOff>127</xdr:colOff>
      <xdr:row>114</xdr:row>
      <xdr:rowOff>86995</xdr:rowOff>
    </xdr:from>
    <xdr:to>
      <xdr:col>10</xdr:col>
      <xdr:colOff>184277</xdr:colOff>
      <xdr:row>115</xdr:row>
      <xdr:rowOff>86995</xdr:rowOff>
    </xdr:to>
    <xdr:sp macro="_xll.PtreeEvent_ObjectClick" textlink="">
      <xdr:nvSpPr>
        <xdr:cNvPr id="58" name="PTObj_DNode_2_5">
          <a:extLst>
            <a:ext uri="{FF2B5EF4-FFF2-40B4-BE49-F238E27FC236}">
              <a16:creationId xmlns:a16="http://schemas.microsoft.com/office/drawing/2014/main" id="{DAEAE96D-1333-4E8F-8F05-0281A5DFEFF5}"/>
            </a:ext>
          </a:extLst>
        </xdr:cNvPr>
        <xdr:cNvSpPr/>
      </xdr:nvSpPr>
      <xdr:spPr>
        <a:xfrm>
          <a:off x="11404727" y="210800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114</xdr:row>
      <xdr:rowOff>88756</xdr:rowOff>
    </xdr:from>
    <xdr:ext cx="196592" cy="180627"/>
    <xdr:sp macro="_xll.PtreeEvent_ObjectClick" textlink="">
      <xdr:nvSpPr>
        <xdr:cNvPr id="61" name="PTObj_DBranchName_2_5">
          <a:extLst>
            <a:ext uri="{FF2B5EF4-FFF2-40B4-BE49-F238E27FC236}">
              <a16:creationId xmlns:a16="http://schemas.microsoft.com/office/drawing/2014/main" id="{8BA01934-CC73-423C-9DF8-F7F728CF0AAC}"/>
            </a:ext>
          </a:extLst>
        </xdr:cNvPr>
        <xdr:cNvSpPr txBox="1"/>
      </xdr:nvSpPr>
      <xdr:spPr>
        <a:xfrm>
          <a:off x="10151872" y="2108185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11</xdr:col>
      <xdr:colOff>127</xdr:colOff>
      <xdr:row>110</xdr:row>
      <xdr:rowOff>86995</xdr:rowOff>
    </xdr:from>
    <xdr:to>
      <xdr:col>11</xdr:col>
      <xdr:colOff>184277</xdr:colOff>
      <xdr:row>111</xdr:row>
      <xdr:rowOff>86995</xdr:rowOff>
    </xdr:to>
    <xdr:sp macro="_xll.PtreeEvent_ObjectClick" textlink="">
      <xdr:nvSpPr>
        <xdr:cNvPr id="62" name="PTObj_DNode_2_6">
          <a:extLst>
            <a:ext uri="{FF2B5EF4-FFF2-40B4-BE49-F238E27FC236}">
              <a16:creationId xmlns:a16="http://schemas.microsoft.com/office/drawing/2014/main" id="{8716E55A-BD30-4F3B-839C-DABEBF4BD6C3}"/>
            </a:ext>
          </a:extLst>
        </xdr:cNvPr>
        <xdr:cNvSpPr/>
      </xdr:nvSpPr>
      <xdr:spPr>
        <a:xfrm>
          <a:off x="12935077" y="203434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110</xdr:row>
      <xdr:rowOff>88756</xdr:rowOff>
    </xdr:from>
    <xdr:ext cx="372730" cy="180627"/>
    <xdr:sp macro="_xll.PtreeEvent_ObjectClick" textlink="">
      <xdr:nvSpPr>
        <xdr:cNvPr id="65" name="PTObj_DBranchName_2_6">
          <a:extLst>
            <a:ext uri="{FF2B5EF4-FFF2-40B4-BE49-F238E27FC236}">
              <a16:creationId xmlns:a16="http://schemas.microsoft.com/office/drawing/2014/main" id="{56C33EB9-A320-41BA-AA03-F183E05BE7F9}"/>
            </a:ext>
          </a:extLst>
        </xdr:cNvPr>
        <xdr:cNvSpPr txBox="1"/>
      </xdr:nvSpPr>
      <xdr:spPr>
        <a:xfrm>
          <a:off x="11682222" y="20345256"/>
          <a:ext cx="3727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Obesity</a:t>
          </a:r>
        </a:p>
      </xdr:txBody>
    </xdr:sp>
    <xdr:clientData/>
  </xdr:oneCellAnchor>
  <xdr:twoCellAnchor editAs="oneCell">
    <xdr:from>
      <xdr:col>12</xdr:col>
      <xdr:colOff>127</xdr:colOff>
      <xdr:row>106</xdr:row>
      <xdr:rowOff>86995</xdr:rowOff>
    </xdr:from>
    <xdr:to>
      <xdr:col>12</xdr:col>
      <xdr:colOff>184277</xdr:colOff>
      <xdr:row>107</xdr:row>
      <xdr:rowOff>86995</xdr:rowOff>
    </xdr:to>
    <xdr:sp macro="_xll.PtreeEvent_ObjectClick" textlink="">
      <xdr:nvSpPr>
        <xdr:cNvPr id="66" name="PTObj_DNode_2_7">
          <a:extLst>
            <a:ext uri="{FF2B5EF4-FFF2-40B4-BE49-F238E27FC236}">
              <a16:creationId xmlns:a16="http://schemas.microsoft.com/office/drawing/2014/main" id="{5C10C5CE-2627-4EAF-82D8-3A4BD54D151C}"/>
            </a:ext>
          </a:extLst>
        </xdr:cNvPr>
        <xdr:cNvSpPr/>
      </xdr:nvSpPr>
      <xdr:spPr>
        <a:xfrm>
          <a:off x="14782927" y="196068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106</xdr:row>
      <xdr:rowOff>88756</xdr:rowOff>
    </xdr:from>
    <xdr:ext cx="196592" cy="180627"/>
    <xdr:sp macro="_xll.PtreeEvent_ObjectClick" textlink="">
      <xdr:nvSpPr>
        <xdr:cNvPr id="77" name="PTObj_DBranchName_2_7">
          <a:extLst>
            <a:ext uri="{FF2B5EF4-FFF2-40B4-BE49-F238E27FC236}">
              <a16:creationId xmlns:a16="http://schemas.microsoft.com/office/drawing/2014/main" id="{D8DDCC3B-F00E-490B-A78F-2F0C0C4010E8}"/>
            </a:ext>
          </a:extLst>
        </xdr:cNvPr>
        <xdr:cNvSpPr txBox="1"/>
      </xdr:nvSpPr>
      <xdr:spPr>
        <a:xfrm>
          <a:off x="13212572" y="1960865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13</xdr:col>
      <xdr:colOff>127</xdr:colOff>
      <xdr:row>104</xdr:row>
      <xdr:rowOff>86995</xdr:rowOff>
    </xdr:from>
    <xdr:to>
      <xdr:col>13</xdr:col>
      <xdr:colOff>184277</xdr:colOff>
      <xdr:row>105</xdr:row>
      <xdr:rowOff>86995</xdr:rowOff>
    </xdr:to>
    <xdr:sp macro="_xll.PtreeEvent_ObjectClick" textlink="">
      <xdr:nvSpPr>
        <xdr:cNvPr id="78" name="PTObj_DNode_2_8">
          <a:extLst>
            <a:ext uri="{FF2B5EF4-FFF2-40B4-BE49-F238E27FC236}">
              <a16:creationId xmlns:a16="http://schemas.microsoft.com/office/drawing/2014/main" id="{1EB0374C-3B4F-428C-A7F2-7C0CC0D30CBB}"/>
            </a:ext>
          </a:extLst>
        </xdr:cNvPr>
        <xdr:cNvSpPr/>
      </xdr:nvSpPr>
      <xdr:spPr>
        <a:xfrm rot="-5400000">
          <a:off x="16630777" y="19238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104</xdr:row>
      <xdr:rowOff>88756</xdr:rowOff>
    </xdr:from>
    <xdr:ext cx="374590" cy="180627"/>
    <xdr:sp macro="_xll.PtreeEvent_ObjectClick" textlink="">
      <xdr:nvSpPr>
        <xdr:cNvPr id="97" name="PTObj_DBranchName_2_8">
          <a:extLst>
            <a:ext uri="{FF2B5EF4-FFF2-40B4-BE49-F238E27FC236}">
              <a16:creationId xmlns:a16="http://schemas.microsoft.com/office/drawing/2014/main" id="{A8CC7755-D085-4D36-9D73-E2F258EF479E}"/>
            </a:ext>
          </a:extLst>
        </xdr:cNvPr>
        <xdr:cNvSpPr txBox="1"/>
      </xdr:nvSpPr>
      <xdr:spPr>
        <a:xfrm>
          <a:off x="15060422" y="19240356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13</xdr:col>
      <xdr:colOff>127</xdr:colOff>
      <xdr:row>108</xdr:row>
      <xdr:rowOff>86995</xdr:rowOff>
    </xdr:from>
    <xdr:to>
      <xdr:col>13</xdr:col>
      <xdr:colOff>184277</xdr:colOff>
      <xdr:row>109</xdr:row>
      <xdr:rowOff>86995</xdr:rowOff>
    </xdr:to>
    <xdr:sp macro="_xll.PtreeEvent_ObjectClick" textlink="">
      <xdr:nvSpPr>
        <xdr:cNvPr id="98" name="PTObj_DNode_2_9">
          <a:extLst>
            <a:ext uri="{FF2B5EF4-FFF2-40B4-BE49-F238E27FC236}">
              <a16:creationId xmlns:a16="http://schemas.microsoft.com/office/drawing/2014/main" id="{B5549F4E-E663-4958-B081-BF2E9817A9C0}"/>
            </a:ext>
          </a:extLst>
        </xdr:cNvPr>
        <xdr:cNvSpPr/>
      </xdr:nvSpPr>
      <xdr:spPr>
        <a:xfrm rot="-5400000">
          <a:off x="16630777" y="199751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108</xdr:row>
      <xdr:rowOff>88756</xdr:rowOff>
    </xdr:from>
    <xdr:ext cx="339452" cy="180627"/>
    <xdr:sp macro="_xll.PtreeEvent_ObjectClick" textlink="">
      <xdr:nvSpPr>
        <xdr:cNvPr id="101" name="PTObj_DBranchName_2_9">
          <a:extLst>
            <a:ext uri="{FF2B5EF4-FFF2-40B4-BE49-F238E27FC236}">
              <a16:creationId xmlns:a16="http://schemas.microsoft.com/office/drawing/2014/main" id="{668374A8-C732-4C98-A58C-20CC99598263}"/>
            </a:ext>
          </a:extLst>
        </xdr:cNvPr>
        <xdr:cNvSpPr txBox="1"/>
      </xdr:nvSpPr>
      <xdr:spPr>
        <a:xfrm>
          <a:off x="15060422" y="19976956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12</xdr:col>
      <xdr:colOff>127</xdr:colOff>
      <xdr:row>112</xdr:row>
      <xdr:rowOff>86995</xdr:rowOff>
    </xdr:from>
    <xdr:to>
      <xdr:col>12</xdr:col>
      <xdr:colOff>184277</xdr:colOff>
      <xdr:row>113</xdr:row>
      <xdr:rowOff>86995</xdr:rowOff>
    </xdr:to>
    <xdr:sp macro="_xll.PtreeEvent_ObjectClick" textlink="">
      <xdr:nvSpPr>
        <xdr:cNvPr id="102" name="PTObj_DNode_2_10">
          <a:extLst>
            <a:ext uri="{FF2B5EF4-FFF2-40B4-BE49-F238E27FC236}">
              <a16:creationId xmlns:a16="http://schemas.microsoft.com/office/drawing/2014/main" id="{CBEBDABA-326E-4875-AC9E-BA0F7814EC95}"/>
            </a:ext>
          </a:extLst>
        </xdr:cNvPr>
        <xdr:cNvSpPr/>
      </xdr:nvSpPr>
      <xdr:spPr>
        <a:xfrm rot="-5400000">
          <a:off x="14782927" y="20711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112</xdr:row>
      <xdr:rowOff>88756</xdr:rowOff>
    </xdr:from>
    <xdr:ext cx="175753" cy="180627"/>
    <xdr:sp macro="_xll.PtreeEvent_ObjectClick" textlink="">
      <xdr:nvSpPr>
        <xdr:cNvPr id="106" name="PTObj_DBranchName_2_10">
          <a:extLst>
            <a:ext uri="{FF2B5EF4-FFF2-40B4-BE49-F238E27FC236}">
              <a16:creationId xmlns:a16="http://schemas.microsoft.com/office/drawing/2014/main" id="{740BACA2-C686-49CE-A84C-CC6B60DEAF62}"/>
            </a:ext>
          </a:extLst>
        </xdr:cNvPr>
        <xdr:cNvSpPr txBox="1"/>
      </xdr:nvSpPr>
      <xdr:spPr>
        <a:xfrm>
          <a:off x="13212572" y="2071355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122</xdr:row>
      <xdr:rowOff>86995</xdr:rowOff>
    </xdr:from>
    <xdr:to>
      <xdr:col>11</xdr:col>
      <xdr:colOff>184277</xdr:colOff>
      <xdr:row>123</xdr:row>
      <xdr:rowOff>86995</xdr:rowOff>
    </xdr:to>
    <xdr:sp macro="_xll.PtreeEvent_ObjectClick" textlink="">
      <xdr:nvSpPr>
        <xdr:cNvPr id="107" name="PTObj_DNode_2_11">
          <a:extLst>
            <a:ext uri="{FF2B5EF4-FFF2-40B4-BE49-F238E27FC236}">
              <a16:creationId xmlns:a16="http://schemas.microsoft.com/office/drawing/2014/main" id="{D11F092A-8FAB-4439-BB6B-BF2C221E6E74}"/>
            </a:ext>
          </a:extLst>
        </xdr:cNvPr>
        <xdr:cNvSpPr/>
      </xdr:nvSpPr>
      <xdr:spPr>
        <a:xfrm>
          <a:off x="12935077" y="225532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122</xdr:row>
      <xdr:rowOff>88756</xdr:rowOff>
    </xdr:from>
    <xdr:ext cx="531684" cy="180627"/>
    <xdr:sp macro="_xll.PtreeEvent_ObjectClick" textlink="">
      <xdr:nvSpPr>
        <xdr:cNvPr id="119" name="PTObj_DBranchName_2_11">
          <a:extLst>
            <a:ext uri="{FF2B5EF4-FFF2-40B4-BE49-F238E27FC236}">
              <a16:creationId xmlns:a16="http://schemas.microsoft.com/office/drawing/2014/main" id="{DDE77B8A-8FE3-4AF5-90D4-E6B9967F4245}"/>
            </a:ext>
          </a:extLst>
        </xdr:cNvPr>
        <xdr:cNvSpPr txBox="1"/>
      </xdr:nvSpPr>
      <xdr:spPr>
        <a:xfrm>
          <a:off x="11682222" y="22555056"/>
          <a:ext cx="5316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Cholesterol</a:t>
          </a:r>
        </a:p>
      </xdr:txBody>
    </xdr:sp>
    <xdr:clientData/>
  </xdr:oneCellAnchor>
  <xdr:twoCellAnchor editAs="oneCell">
    <xdr:from>
      <xdr:col>12</xdr:col>
      <xdr:colOff>127</xdr:colOff>
      <xdr:row>118</xdr:row>
      <xdr:rowOff>86995</xdr:rowOff>
    </xdr:from>
    <xdr:to>
      <xdr:col>12</xdr:col>
      <xdr:colOff>184277</xdr:colOff>
      <xdr:row>119</xdr:row>
      <xdr:rowOff>86995</xdr:rowOff>
    </xdr:to>
    <xdr:sp macro="_xll.PtreeEvent_ObjectClick" textlink="">
      <xdr:nvSpPr>
        <xdr:cNvPr id="124" name="PTObj_DNode_2_12">
          <a:extLst>
            <a:ext uri="{FF2B5EF4-FFF2-40B4-BE49-F238E27FC236}">
              <a16:creationId xmlns:a16="http://schemas.microsoft.com/office/drawing/2014/main" id="{CC16CDB1-1527-4CC8-9C0E-DFE24DD76200}"/>
            </a:ext>
          </a:extLst>
        </xdr:cNvPr>
        <xdr:cNvSpPr/>
      </xdr:nvSpPr>
      <xdr:spPr>
        <a:xfrm>
          <a:off x="14782927" y="218166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118</xdr:row>
      <xdr:rowOff>88756</xdr:rowOff>
    </xdr:from>
    <xdr:ext cx="196592" cy="180627"/>
    <xdr:sp macro="_xll.PtreeEvent_ObjectClick" textlink="">
      <xdr:nvSpPr>
        <xdr:cNvPr id="127" name="PTObj_DBranchName_2_12">
          <a:extLst>
            <a:ext uri="{FF2B5EF4-FFF2-40B4-BE49-F238E27FC236}">
              <a16:creationId xmlns:a16="http://schemas.microsoft.com/office/drawing/2014/main" id="{6D78DCA5-0AD2-4BD4-A76A-3B5EDA559025}"/>
            </a:ext>
          </a:extLst>
        </xdr:cNvPr>
        <xdr:cNvSpPr txBox="1"/>
      </xdr:nvSpPr>
      <xdr:spPr>
        <a:xfrm>
          <a:off x="13212572" y="2181845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13</xdr:col>
      <xdr:colOff>127</xdr:colOff>
      <xdr:row>116</xdr:row>
      <xdr:rowOff>86995</xdr:rowOff>
    </xdr:from>
    <xdr:to>
      <xdr:col>13</xdr:col>
      <xdr:colOff>184277</xdr:colOff>
      <xdr:row>117</xdr:row>
      <xdr:rowOff>86995</xdr:rowOff>
    </xdr:to>
    <xdr:sp macro="_xll.PtreeEvent_ObjectClick" textlink="">
      <xdr:nvSpPr>
        <xdr:cNvPr id="152" name="PTObj_DNode_2_13">
          <a:extLst>
            <a:ext uri="{FF2B5EF4-FFF2-40B4-BE49-F238E27FC236}">
              <a16:creationId xmlns:a16="http://schemas.microsoft.com/office/drawing/2014/main" id="{FB5D5691-5269-4518-94BA-6C8075978DF3}"/>
            </a:ext>
          </a:extLst>
        </xdr:cNvPr>
        <xdr:cNvSpPr/>
      </xdr:nvSpPr>
      <xdr:spPr>
        <a:xfrm rot="-5400000">
          <a:off x="16630777" y="214483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116</xdr:row>
      <xdr:rowOff>88756</xdr:rowOff>
    </xdr:from>
    <xdr:ext cx="374590" cy="180627"/>
    <xdr:sp macro="_xll.PtreeEvent_ObjectClick" textlink="">
      <xdr:nvSpPr>
        <xdr:cNvPr id="155" name="PTObj_DBranchName_2_13">
          <a:extLst>
            <a:ext uri="{FF2B5EF4-FFF2-40B4-BE49-F238E27FC236}">
              <a16:creationId xmlns:a16="http://schemas.microsoft.com/office/drawing/2014/main" id="{83A2684B-1413-46BB-8563-EEFAA27C818C}"/>
            </a:ext>
          </a:extLst>
        </xdr:cNvPr>
        <xdr:cNvSpPr txBox="1"/>
      </xdr:nvSpPr>
      <xdr:spPr>
        <a:xfrm>
          <a:off x="15060422" y="21450156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13</xdr:col>
      <xdr:colOff>127</xdr:colOff>
      <xdr:row>120</xdr:row>
      <xdr:rowOff>86995</xdr:rowOff>
    </xdr:from>
    <xdr:to>
      <xdr:col>13</xdr:col>
      <xdr:colOff>184277</xdr:colOff>
      <xdr:row>121</xdr:row>
      <xdr:rowOff>86995</xdr:rowOff>
    </xdr:to>
    <xdr:sp macro="_xll.PtreeEvent_ObjectClick" textlink="">
      <xdr:nvSpPr>
        <xdr:cNvPr id="156" name="PTObj_DNode_2_14">
          <a:extLst>
            <a:ext uri="{FF2B5EF4-FFF2-40B4-BE49-F238E27FC236}">
              <a16:creationId xmlns:a16="http://schemas.microsoft.com/office/drawing/2014/main" id="{471C7383-0F55-48BC-A126-CF7D0463239A}"/>
            </a:ext>
          </a:extLst>
        </xdr:cNvPr>
        <xdr:cNvSpPr/>
      </xdr:nvSpPr>
      <xdr:spPr>
        <a:xfrm rot="-5400000">
          <a:off x="16630777" y="221849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120</xdr:row>
      <xdr:rowOff>88756</xdr:rowOff>
    </xdr:from>
    <xdr:ext cx="339452" cy="180627"/>
    <xdr:sp macro="_xll.PtreeEvent_ObjectClick" textlink="">
      <xdr:nvSpPr>
        <xdr:cNvPr id="159" name="PTObj_DBranchName_2_14">
          <a:extLst>
            <a:ext uri="{FF2B5EF4-FFF2-40B4-BE49-F238E27FC236}">
              <a16:creationId xmlns:a16="http://schemas.microsoft.com/office/drawing/2014/main" id="{6A0F73D7-2E52-45D2-B43A-F0BA562753E0}"/>
            </a:ext>
          </a:extLst>
        </xdr:cNvPr>
        <xdr:cNvSpPr txBox="1"/>
      </xdr:nvSpPr>
      <xdr:spPr>
        <a:xfrm>
          <a:off x="15060422" y="22186756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12</xdr:col>
      <xdr:colOff>127</xdr:colOff>
      <xdr:row>124</xdr:row>
      <xdr:rowOff>86995</xdr:rowOff>
    </xdr:from>
    <xdr:to>
      <xdr:col>12</xdr:col>
      <xdr:colOff>184277</xdr:colOff>
      <xdr:row>125</xdr:row>
      <xdr:rowOff>86995</xdr:rowOff>
    </xdr:to>
    <xdr:sp macro="_xll.PtreeEvent_ObjectClick" textlink="">
      <xdr:nvSpPr>
        <xdr:cNvPr id="160" name="PTObj_DNode_2_15">
          <a:extLst>
            <a:ext uri="{FF2B5EF4-FFF2-40B4-BE49-F238E27FC236}">
              <a16:creationId xmlns:a16="http://schemas.microsoft.com/office/drawing/2014/main" id="{D40D004C-748C-4C41-8178-A0F152714577}"/>
            </a:ext>
          </a:extLst>
        </xdr:cNvPr>
        <xdr:cNvSpPr/>
      </xdr:nvSpPr>
      <xdr:spPr>
        <a:xfrm rot="-5400000">
          <a:off x="14782927" y="229215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124</xdr:row>
      <xdr:rowOff>88756</xdr:rowOff>
    </xdr:from>
    <xdr:ext cx="175753" cy="180627"/>
    <xdr:sp macro="_xll.PtreeEvent_ObjectClick" textlink="">
      <xdr:nvSpPr>
        <xdr:cNvPr id="163" name="PTObj_DBranchName_2_15">
          <a:extLst>
            <a:ext uri="{FF2B5EF4-FFF2-40B4-BE49-F238E27FC236}">
              <a16:creationId xmlns:a16="http://schemas.microsoft.com/office/drawing/2014/main" id="{5BC18323-289C-45BC-808E-CCB54185D1BF}"/>
            </a:ext>
          </a:extLst>
        </xdr:cNvPr>
        <xdr:cNvSpPr txBox="1"/>
      </xdr:nvSpPr>
      <xdr:spPr>
        <a:xfrm>
          <a:off x="13212572" y="2292335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136</xdr:row>
      <xdr:rowOff>86995</xdr:rowOff>
    </xdr:from>
    <xdr:to>
      <xdr:col>11</xdr:col>
      <xdr:colOff>184277</xdr:colOff>
      <xdr:row>137</xdr:row>
      <xdr:rowOff>86995</xdr:rowOff>
    </xdr:to>
    <xdr:sp macro="_xll.PtreeEvent_ObjectClick" textlink="">
      <xdr:nvSpPr>
        <xdr:cNvPr id="164" name="PTObj_DNode_2_16">
          <a:extLst>
            <a:ext uri="{FF2B5EF4-FFF2-40B4-BE49-F238E27FC236}">
              <a16:creationId xmlns:a16="http://schemas.microsoft.com/office/drawing/2014/main" id="{8A6B4091-4E46-4175-8BF8-DBF6F8BDE2A6}"/>
            </a:ext>
          </a:extLst>
        </xdr:cNvPr>
        <xdr:cNvSpPr/>
      </xdr:nvSpPr>
      <xdr:spPr>
        <a:xfrm>
          <a:off x="12935077" y="2513139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136</xdr:row>
      <xdr:rowOff>88756</xdr:rowOff>
    </xdr:from>
    <xdr:ext cx="253596" cy="180627"/>
    <xdr:sp macro="_xll.PtreeEvent_ObjectClick" textlink="">
      <xdr:nvSpPr>
        <xdr:cNvPr id="167" name="PTObj_DBranchName_2_16">
          <a:extLst>
            <a:ext uri="{FF2B5EF4-FFF2-40B4-BE49-F238E27FC236}">
              <a16:creationId xmlns:a16="http://schemas.microsoft.com/office/drawing/2014/main" id="{0CAF8D8C-BA32-48B1-8547-84E415B87DB8}"/>
            </a:ext>
          </a:extLst>
        </xdr:cNvPr>
        <xdr:cNvSpPr txBox="1"/>
      </xdr:nvSpPr>
      <xdr:spPr>
        <a:xfrm>
          <a:off x="11682222" y="25133156"/>
          <a:ext cx="2535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Both</a:t>
          </a:r>
        </a:p>
      </xdr:txBody>
    </xdr:sp>
    <xdr:clientData/>
  </xdr:oneCellAnchor>
  <xdr:twoCellAnchor editAs="oneCell">
    <xdr:from>
      <xdr:col>12</xdr:col>
      <xdr:colOff>127</xdr:colOff>
      <xdr:row>128</xdr:row>
      <xdr:rowOff>86995</xdr:rowOff>
    </xdr:from>
    <xdr:to>
      <xdr:col>12</xdr:col>
      <xdr:colOff>184277</xdr:colOff>
      <xdr:row>129</xdr:row>
      <xdr:rowOff>86995</xdr:rowOff>
    </xdr:to>
    <xdr:sp macro="_xll.PtreeEvent_ObjectClick" textlink="">
      <xdr:nvSpPr>
        <xdr:cNvPr id="168" name="PTObj_DNode_2_17">
          <a:extLst>
            <a:ext uri="{FF2B5EF4-FFF2-40B4-BE49-F238E27FC236}">
              <a16:creationId xmlns:a16="http://schemas.microsoft.com/office/drawing/2014/main" id="{E78B364A-1A5E-4D79-880A-49CD8FC4D6DF}"/>
            </a:ext>
          </a:extLst>
        </xdr:cNvPr>
        <xdr:cNvSpPr/>
      </xdr:nvSpPr>
      <xdr:spPr>
        <a:xfrm>
          <a:off x="14782927" y="2365819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128</xdr:row>
      <xdr:rowOff>88756</xdr:rowOff>
    </xdr:from>
    <xdr:ext cx="196592" cy="180627"/>
    <xdr:sp macro="_xll.PtreeEvent_ObjectClick" textlink="">
      <xdr:nvSpPr>
        <xdr:cNvPr id="171" name="PTObj_DBranchName_2_17">
          <a:extLst>
            <a:ext uri="{FF2B5EF4-FFF2-40B4-BE49-F238E27FC236}">
              <a16:creationId xmlns:a16="http://schemas.microsoft.com/office/drawing/2014/main" id="{E629FE43-325D-41E6-A8D8-28618F98952A}"/>
            </a:ext>
          </a:extLst>
        </xdr:cNvPr>
        <xdr:cNvSpPr txBox="1"/>
      </xdr:nvSpPr>
      <xdr:spPr>
        <a:xfrm>
          <a:off x="13212572" y="23659956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13</xdr:col>
      <xdr:colOff>127</xdr:colOff>
      <xdr:row>126</xdr:row>
      <xdr:rowOff>86995</xdr:rowOff>
    </xdr:from>
    <xdr:to>
      <xdr:col>13</xdr:col>
      <xdr:colOff>184277</xdr:colOff>
      <xdr:row>127</xdr:row>
      <xdr:rowOff>86995</xdr:rowOff>
    </xdr:to>
    <xdr:sp macro="_xll.PtreeEvent_ObjectClick" textlink="">
      <xdr:nvSpPr>
        <xdr:cNvPr id="172" name="PTObj_DNode_2_18">
          <a:extLst>
            <a:ext uri="{FF2B5EF4-FFF2-40B4-BE49-F238E27FC236}">
              <a16:creationId xmlns:a16="http://schemas.microsoft.com/office/drawing/2014/main" id="{D160936E-0984-4CDF-936C-56974AAAFB5E}"/>
            </a:ext>
          </a:extLst>
        </xdr:cNvPr>
        <xdr:cNvSpPr/>
      </xdr:nvSpPr>
      <xdr:spPr>
        <a:xfrm rot="-5400000">
          <a:off x="16630777" y="232898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126</xdr:row>
      <xdr:rowOff>88756</xdr:rowOff>
    </xdr:from>
    <xdr:ext cx="740395" cy="180627"/>
    <xdr:sp macro="_xll.PtreeEvent_ObjectClick" textlink="">
      <xdr:nvSpPr>
        <xdr:cNvPr id="175" name="PTObj_DBranchName_2_18">
          <a:extLst>
            <a:ext uri="{FF2B5EF4-FFF2-40B4-BE49-F238E27FC236}">
              <a16:creationId xmlns:a16="http://schemas.microsoft.com/office/drawing/2014/main" id="{77959CC7-4469-49BD-91A3-C474E9C6EE84}"/>
            </a:ext>
          </a:extLst>
        </xdr:cNvPr>
        <xdr:cNvSpPr txBox="1"/>
      </xdr:nvSpPr>
      <xdr:spPr>
        <a:xfrm>
          <a:off x="15060422" y="23291656"/>
          <a:ext cx="740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Both</a:t>
          </a:r>
        </a:p>
      </xdr:txBody>
    </xdr:sp>
    <xdr:clientData/>
  </xdr:oneCellAnchor>
  <xdr:twoCellAnchor editAs="oneCell">
    <xdr:from>
      <xdr:col>13</xdr:col>
      <xdr:colOff>127</xdr:colOff>
      <xdr:row>130</xdr:row>
      <xdr:rowOff>86995</xdr:rowOff>
    </xdr:from>
    <xdr:to>
      <xdr:col>13</xdr:col>
      <xdr:colOff>184277</xdr:colOff>
      <xdr:row>131</xdr:row>
      <xdr:rowOff>86995</xdr:rowOff>
    </xdr:to>
    <xdr:sp macro="_xll.PtreeEvent_ObjectClick" textlink="">
      <xdr:nvSpPr>
        <xdr:cNvPr id="176" name="PTObj_DNode_2_19">
          <a:extLst>
            <a:ext uri="{FF2B5EF4-FFF2-40B4-BE49-F238E27FC236}">
              <a16:creationId xmlns:a16="http://schemas.microsoft.com/office/drawing/2014/main" id="{038B5E23-2753-4AC5-A175-4A6D8522BE39}"/>
            </a:ext>
          </a:extLst>
        </xdr:cNvPr>
        <xdr:cNvSpPr/>
      </xdr:nvSpPr>
      <xdr:spPr>
        <a:xfrm rot="-5400000">
          <a:off x="16630777" y="240264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130</xdr:row>
      <xdr:rowOff>88756</xdr:rowOff>
    </xdr:from>
    <xdr:ext cx="859530" cy="180627"/>
    <xdr:sp macro="_xll.PtreeEvent_ObjectClick" textlink="">
      <xdr:nvSpPr>
        <xdr:cNvPr id="179" name="PTObj_DBranchName_2_19">
          <a:extLst>
            <a:ext uri="{FF2B5EF4-FFF2-40B4-BE49-F238E27FC236}">
              <a16:creationId xmlns:a16="http://schemas.microsoft.com/office/drawing/2014/main" id="{B429ABCF-0827-4F94-8E1F-E50CA587BB4D}"/>
            </a:ext>
          </a:extLst>
        </xdr:cNvPr>
        <xdr:cNvSpPr txBox="1"/>
      </xdr:nvSpPr>
      <xdr:spPr>
        <a:xfrm>
          <a:off x="15060422" y="24028256"/>
          <a:ext cx="8595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Obesity</a:t>
          </a:r>
        </a:p>
      </xdr:txBody>
    </xdr:sp>
    <xdr:clientData/>
  </xdr:oneCellAnchor>
  <xdr:twoCellAnchor editAs="oneCell">
    <xdr:from>
      <xdr:col>13</xdr:col>
      <xdr:colOff>127</xdr:colOff>
      <xdr:row>132</xdr:row>
      <xdr:rowOff>86995</xdr:rowOff>
    </xdr:from>
    <xdr:to>
      <xdr:col>13</xdr:col>
      <xdr:colOff>184277</xdr:colOff>
      <xdr:row>133</xdr:row>
      <xdr:rowOff>86995</xdr:rowOff>
    </xdr:to>
    <xdr:sp macro="_xll.PtreeEvent_ObjectClick" textlink="">
      <xdr:nvSpPr>
        <xdr:cNvPr id="180" name="PTObj_DNode_2_20">
          <a:extLst>
            <a:ext uri="{FF2B5EF4-FFF2-40B4-BE49-F238E27FC236}">
              <a16:creationId xmlns:a16="http://schemas.microsoft.com/office/drawing/2014/main" id="{157C7195-D764-419D-B57B-0A59F75B40EA}"/>
            </a:ext>
          </a:extLst>
        </xdr:cNvPr>
        <xdr:cNvSpPr/>
      </xdr:nvSpPr>
      <xdr:spPr>
        <a:xfrm rot="-5400000">
          <a:off x="16630777" y="243947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132</xdr:row>
      <xdr:rowOff>88756</xdr:rowOff>
    </xdr:from>
    <xdr:ext cx="1018484" cy="180627"/>
    <xdr:sp macro="_xll.PtreeEvent_ObjectClick" textlink="">
      <xdr:nvSpPr>
        <xdr:cNvPr id="213" name="PTObj_DBranchName_2_20">
          <a:extLst>
            <a:ext uri="{FF2B5EF4-FFF2-40B4-BE49-F238E27FC236}">
              <a16:creationId xmlns:a16="http://schemas.microsoft.com/office/drawing/2014/main" id="{CD6D4A1F-130C-4CED-BAF7-D38AFAC47E09}"/>
            </a:ext>
          </a:extLst>
        </xdr:cNvPr>
        <xdr:cNvSpPr txBox="1"/>
      </xdr:nvSpPr>
      <xdr:spPr>
        <a:xfrm>
          <a:off x="15060422" y="24396556"/>
          <a:ext cx="1018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Cholesterol</a:t>
          </a:r>
        </a:p>
      </xdr:txBody>
    </xdr:sp>
    <xdr:clientData/>
  </xdr:oneCellAnchor>
  <xdr:twoCellAnchor editAs="oneCell">
    <xdr:from>
      <xdr:col>13</xdr:col>
      <xdr:colOff>127</xdr:colOff>
      <xdr:row>134</xdr:row>
      <xdr:rowOff>86995</xdr:rowOff>
    </xdr:from>
    <xdr:to>
      <xdr:col>13</xdr:col>
      <xdr:colOff>184277</xdr:colOff>
      <xdr:row>135</xdr:row>
      <xdr:rowOff>86995</xdr:rowOff>
    </xdr:to>
    <xdr:sp macro="_xll.PtreeEvent_ObjectClick" textlink="">
      <xdr:nvSpPr>
        <xdr:cNvPr id="214" name="PTObj_DNode_2_21">
          <a:extLst>
            <a:ext uri="{FF2B5EF4-FFF2-40B4-BE49-F238E27FC236}">
              <a16:creationId xmlns:a16="http://schemas.microsoft.com/office/drawing/2014/main" id="{F6C35F6A-76D3-4B90-85BC-DDCA86BC5B91}"/>
            </a:ext>
          </a:extLst>
        </xdr:cNvPr>
        <xdr:cNvSpPr/>
      </xdr:nvSpPr>
      <xdr:spPr>
        <a:xfrm rot="-5400000">
          <a:off x="16637127" y="247630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134</xdr:row>
      <xdr:rowOff>88756</xdr:rowOff>
    </xdr:from>
    <xdr:ext cx="339452" cy="180627"/>
    <xdr:sp macro="_xll.PtreeEvent_ObjectClick" textlink="">
      <xdr:nvSpPr>
        <xdr:cNvPr id="217" name="PTObj_DBranchName_2_21">
          <a:extLst>
            <a:ext uri="{FF2B5EF4-FFF2-40B4-BE49-F238E27FC236}">
              <a16:creationId xmlns:a16="http://schemas.microsoft.com/office/drawing/2014/main" id="{50868A24-9856-4406-B24A-6523022293EA}"/>
            </a:ext>
          </a:extLst>
        </xdr:cNvPr>
        <xdr:cNvSpPr txBox="1"/>
      </xdr:nvSpPr>
      <xdr:spPr>
        <a:xfrm>
          <a:off x="15060422" y="24764856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12</xdr:col>
      <xdr:colOff>127</xdr:colOff>
      <xdr:row>138</xdr:row>
      <xdr:rowOff>86995</xdr:rowOff>
    </xdr:from>
    <xdr:to>
      <xdr:col>12</xdr:col>
      <xdr:colOff>184277</xdr:colOff>
      <xdr:row>139</xdr:row>
      <xdr:rowOff>86995</xdr:rowOff>
    </xdr:to>
    <xdr:sp macro="_xll.PtreeEvent_ObjectClick" textlink="">
      <xdr:nvSpPr>
        <xdr:cNvPr id="218" name="PTObj_DNode_2_22">
          <a:extLst>
            <a:ext uri="{FF2B5EF4-FFF2-40B4-BE49-F238E27FC236}">
              <a16:creationId xmlns:a16="http://schemas.microsoft.com/office/drawing/2014/main" id="{9A076547-F2ED-4361-BD0C-C2B0FA772241}"/>
            </a:ext>
          </a:extLst>
        </xdr:cNvPr>
        <xdr:cNvSpPr/>
      </xdr:nvSpPr>
      <xdr:spPr>
        <a:xfrm rot="-5400000">
          <a:off x="14782927" y="2549969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138</xdr:row>
      <xdr:rowOff>88756</xdr:rowOff>
    </xdr:from>
    <xdr:ext cx="175753" cy="180627"/>
    <xdr:sp macro="_xll.PtreeEvent_ObjectClick" textlink="">
      <xdr:nvSpPr>
        <xdr:cNvPr id="221" name="PTObj_DBranchName_2_22">
          <a:extLst>
            <a:ext uri="{FF2B5EF4-FFF2-40B4-BE49-F238E27FC236}">
              <a16:creationId xmlns:a16="http://schemas.microsoft.com/office/drawing/2014/main" id="{0889C695-A3D7-491E-A980-F0BA2F88EDB1}"/>
            </a:ext>
          </a:extLst>
        </xdr:cNvPr>
        <xdr:cNvSpPr txBox="1"/>
      </xdr:nvSpPr>
      <xdr:spPr>
        <a:xfrm>
          <a:off x="13212572" y="25501456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11</xdr:col>
      <xdr:colOff>126</xdr:colOff>
      <xdr:row>140</xdr:row>
      <xdr:rowOff>86996</xdr:rowOff>
    </xdr:from>
    <xdr:to>
      <xdr:col>11</xdr:col>
      <xdr:colOff>184277</xdr:colOff>
      <xdr:row>141</xdr:row>
      <xdr:rowOff>86996</xdr:rowOff>
    </xdr:to>
    <xdr:sp macro="_xll.PtreeEvent_ObjectClick" textlink="">
      <xdr:nvSpPr>
        <xdr:cNvPr id="222" name="PTObj_DNode_2_23">
          <a:extLst>
            <a:ext uri="{FF2B5EF4-FFF2-40B4-BE49-F238E27FC236}">
              <a16:creationId xmlns:a16="http://schemas.microsoft.com/office/drawing/2014/main" id="{81F8A7AB-FDF2-4617-965C-59AE1671A001}"/>
            </a:ext>
          </a:extLst>
        </xdr:cNvPr>
        <xdr:cNvSpPr/>
      </xdr:nvSpPr>
      <xdr:spPr>
        <a:xfrm rot="-5400000">
          <a:off x="12935077" y="25867995"/>
          <a:ext cx="184150" cy="184151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140</xdr:row>
      <xdr:rowOff>88756</xdr:rowOff>
    </xdr:from>
    <xdr:ext cx="371320" cy="180627"/>
    <xdr:sp macro="_xll.PtreeEvent_ObjectClick" textlink="">
      <xdr:nvSpPr>
        <xdr:cNvPr id="225" name="PTObj_DBranchName_2_23">
          <a:extLst>
            <a:ext uri="{FF2B5EF4-FFF2-40B4-BE49-F238E27FC236}">
              <a16:creationId xmlns:a16="http://schemas.microsoft.com/office/drawing/2014/main" id="{83669271-370D-4B68-8EC9-60EA9E94919D}"/>
            </a:ext>
          </a:extLst>
        </xdr:cNvPr>
        <xdr:cNvSpPr txBox="1"/>
      </xdr:nvSpPr>
      <xdr:spPr>
        <a:xfrm>
          <a:off x="11682222" y="25869756"/>
          <a:ext cx="37132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Neither</a:t>
          </a:r>
        </a:p>
      </xdr:txBody>
    </xdr:sp>
    <xdr:clientData/>
  </xdr:oneCellAnchor>
  <xdr:twoCellAnchor editAs="oneCell">
    <xdr:from>
      <xdr:col>10</xdr:col>
      <xdr:colOff>127</xdr:colOff>
      <xdr:row>144</xdr:row>
      <xdr:rowOff>86996</xdr:rowOff>
    </xdr:from>
    <xdr:to>
      <xdr:col>10</xdr:col>
      <xdr:colOff>184277</xdr:colOff>
      <xdr:row>145</xdr:row>
      <xdr:rowOff>86996</xdr:rowOff>
    </xdr:to>
    <xdr:sp macro="_xll.PtreeEvent_ObjectClick" textlink="">
      <xdr:nvSpPr>
        <xdr:cNvPr id="226" name="PTObj_DNode_2_24">
          <a:extLst>
            <a:ext uri="{FF2B5EF4-FFF2-40B4-BE49-F238E27FC236}">
              <a16:creationId xmlns:a16="http://schemas.microsoft.com/office/drawing/2014/main" id="{37B7B60D-EC6B-40B7-A8D1-905CF3E10DFD}"/>
            </a:ext>
          </a:extLst>
        </xdr:cNvPr>
        <xdr:cNvSpPr/>
      </xdr:nvSpPr>
      <xdr:spPr>
        <a:xfrm rot="-5400000">
          <a:off x="11404727" y="266045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144</xdr:row>
      <xdr:rowOff>88757</xdr:rowOff>
    </xdr:from>
    <xdr:ext cx="175753" cy="180627"/>
    <xdr:sp macro="_xll.PtreeEvent_ObjectClick" textlink="">
      <xdr:nvSpPr>
        <xdr:cNvPr id="229" name="PTObj_DBranchName_2_24">
          <a:extLst>
            <a:ext uri="{FF2B5EF4-FFF2-40B4-BE49-F238E27FC236}">
              <a16:creationId xmlns:a16="http://schemas.microsoft.com/office/drawing/2014/main" id="{C2E02C2B-4794-46A6-A102-C38D525B1A50}"/>
            </a:ext>
          </a:extLst>
        </xdr:cNvPr>
        <xdr:cNvSpPr txBox="1"/>
      </xdr:nvSpPr>
      <xdr:spPr>
        <a:xfrm>
          <a:off x="10151872" y="266063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9</xdr:col>
      <xdr:colOff>127</xdr:colOff>
      <xdr:row>148</xdr:row>
      <xdr:rowOff>86996</xdr:rowOff>
    </xdr:from>
    <xdr:to>
      <xdr:col>9</xdr:col>
      <xdr:colOff>184277</xdr:colOff>
      <xdr:row>149</xdr:row>
      <xdr:rowOff>86996</xdr:rowOff>
    </xdr:to>
    <xdr:sp macro="_xll.PtreeEvent_ObjectClick" textlink="">
      <xdr:nvSpPr>
        <xdr:cNvPr id="230" name="PTObj_DNode_2_25">
          <a:extLst>
            <a:ext uri="{FF2B5EF4-FFF2-40B4-BE49-F238E27FC236}">
              <a16:creationId xmlns:a16="http://schemas.microsoft.com/office/drawing/2014/main" id="{5633987C-DD60-486F-A4B7-A5C04627BECC}"/>
            </a:ext>
          </a:extLst>
        </xdr:cNvPr>
        <xdr:cNvSpPr/>
      </xdr:nvSpPr>
      <xdr:spPr>
        <a:xfrm rot="-5400000">
          <a:off x="9874377" y="273411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277622</xdr:colOff>
      <xdr:row>148</xdr:row>
      <xdr:rowOff>88757</xdr:rowOff>
    </xdr:from>
    <xdr:ext cx="641778" cy="180627"/>
    <xdr:sp macro="_xll.PtreeEvent_ObjectClick" textlink="">
      <xdr:nvSpPr>
        <xdr:cNvPr id="233" name="PTObj_DBranchName_2_25">
          <a:extLst>
            <a:ext uri="{FF2B5EF4-FFF2-40B4-BE49-F238E27FC236}">
              <a16:creationId xmlns:a16="http://schemas.microsoft.com/office/drawing/2014/main" id="{6CAE9165-1411-4FEA-9A80-9724DCD84367}"/>
            </a:ext>
          </a:extLst>
        </xdr:cNvPr>
        <xdr:cNvSpPr txBox="1"/>
      </xdr:nvSpPr>
      <xdr:spPr>
        <a:xfrm>
          <a:off x="8627872" y="27342957"/>
          <a:ext cx="64177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Not Approved</a:t>
          </a:r>
        </a:p>
      </xdr:txBody>
    </xdr:sp>
    <xdr:clientData/>
  </xdr:oneCellAnchor>
  <xdr:twoCellAnchor editAs="oneCell">
    <xdr:from>
      <xdr:col>8</xdr:col>
      <xdr:colOff>127</xdr:colOff>
      <xdr:row>152</xdr:row>
      <xdr:rowOff>86996</xdr:rowOff>
    </xdr:from>
    <xdr:to>
      <xdr:col>8</xdr:col>
      <xdr:colOff>184277</xdr:colOff>
      <xdr:row>153</xdr:row>
      <xdr:rowOff>86996</xdr:rowOff>
    </xdr:to>
    <xdr:sp macro="_xll.PtreeEvent_ObjectClick" textlink="">
      <xdr:nvSpPr>
        <xdr:cNvPr id="234" name="PTObj_DNode_2_26">
          <a:extLst>
            <a:ext uri="{FF2B5EF4-FFF2-40B4-BE49-F238E27FC236}">
              <a16:creationId xmlns:a16="http://schemas.microsoft.com/office/drawing/2014/main" id="{CAB8DD2C-C9A1-4EF3-802F-644D9A3DAF1C}"/>
            </a:ext>
          </a:extLst>
        </xdr:cNvPr>
        <xdr:cNvSpPr/>
      </xdr:nvSpPr>
      <xdr:spPr>
        <a:xfrm rot="-5400000">
          <a:off x="8350377" y="280777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277622</xdr:colOff>
      <xdr:row>152</xdr:row>
      <xdr:rowOff>88757</xdr:rowOff>
    </xdr:from>
    <xdr:ext cx="175753" cy="180627"/>
    <xdr:sp macro="_xll.PtreeEvent_ObjectClick" textlink="">
      <xdr:nvSpPr>
        <xdr:cNvPr id="237" name="PTObj_DBranchName_2_26">
          <a:extLst>
            <a:ext uri="{FF2B5EF4-FFF2-40B4-BE49-F238E27FC236}">
              <a16:creationId xmlns:a16="http://schemas.microsoft.com/office/drawing/2014/main" id="{DC9509C2-7508-48CF-B366-4FA788E5D995}"/>
            </a:ext>
          </a:extLst>
        </xdr:cNvPr>
        <xdr:cNvSpPr txBox="1"/>
      </xdr:nvSpPr>
      <xdr:spPr>
        <a:xfrm>
          <a:off x="7103872" y="280795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156</xdr:row>
      <xdr:rowOff>86996</xdr:rowOff>
    </xdr:from>
    <xdr:to>
      <xdr:col>7</xdr:col>
      <xdr:colOff>184277</xdr:colOff>
      <xdr:row>157</xdr:row>
      <xdr:rowOff>86996</xdr:rowOff>
    </xdr:to>
    <xdr:sp macro="_xll.PtreeEvent_ObjectClick" textlink="">
      <xdr:nvSpPr>
        <xdr:cNvPr id="238" name="PTObj_DNode_2_27">
          <a:extLst>
            <a:ext uri="{FF2B5EF4-FFF2-40B4-BE49-F238E27FC236}">
              <a16:creationId xmlns:a16="http://schemas.microsoft.com/office/drawing/2014/main" id="{70ABFB23-9BD5-4731-AAF9-D832AD9C6E53}"/>
            </a:ext>
          </a:extLst>
        </xdr:cNvPr>
        <xdr:cNvSpPr/>
      </xdr:nvSpPr>
      <xdr:spPr>
        <a:xfrm rot="-5400000">
          <a:off x="6826377" y="288143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156</xdr:row>
      <xdr:rowOff>88757</xdr:rowOff>
    </xdr:from>
    <xdr:ext cx="175753" cy="180627"/>
    <xdr:sp macro="_xll.PtreeEvent_ObjectClick" textlink="">
      <xdr:nvSpPr>
        <xdr:cNvPr id="241" name="PTObj_DBranchName_2_27">
          <a:extLst>
            <a:ext uri="{FF2B5EF4-FFF2-40B4-BE49-F238E27FC236}">
              <a16:creationId xmlns:a16="http://schemas.microsoft.com/office/drawing/2014/main" id="{36DE2E84-7B98-4770-8DF5-EE092D59C27A}"/>
            </a:ext>
          </a:extLst>
        </xdr:cNvPr>
        <xdr:cNvSpPr txBox="1"/>
      </xdr:nvSpPr>
      <xdr:spPr>
        <a:xfrm>
          <a:off x="5579872" y="288161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9</xdr:col>
      <xdr:colOff>127</xdr:colOff>
      <xdr:row>196</xdr:row>
      <xdr:rowOff>86996</xdr:rowOff>
    </xdr:from>
    <xdr:to>
      <xdr:col>9</xdr:col>
      <xdr:colOff>184277</xdr:colOff>
      <xdr:row>197</xdr:row>
      <xdr:rowOff>86996</xdr:rowOff>
    </xdr:to>
    <xdr:sp macro="_xll.PtreeEvent_ObjectClick" textlink="">
      <xdr:nvSpPr>
        <xdr:cNvPr id="258" name="PTObj_DNode_2_30">
          <a:extLst>
            <a:ext uri="{FF2B5EF4-FFF2-40B4-BE49-F238E27FC236}">
              <a16:creationId xmlns:a16="http://schemas.microsoft.com/office/drawing/2014/main" id="{90382F05-3E2C-40BB-9320-48A221CBF44B}"/>
            </a:ext>
          </a:extLst>
        </xdr:cNvPr>
        <xdr:cNvSpPr/>
      </xdr:nvSpPr>
      <xdr:spPr>
        <a:xfrm>
          <a:off x="10058527" y="36180396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127</xdr:colOff>
      <xdr:row>168</xdr:row>
      <xdr:rowOff>86996</xdr:rowOff>
    </xdr:from>
    <xdr:to>
      <xdr:col>10</xdr:col>
      <xdr:colOff>184277</xdr:colOff>
      <xdr:row>169</xdr:row>
      <xdr:rowOff>86996</xdr:rowOff>
    </xdr:to>
    <xdr:sp macro="_xll.PtreeEvent_ObjectClick" textlink="">
      <xdr:nvSpPr>
        <xdr:cNvPr id="262" name="PTObj_DNode_2_31">
          <a:extLst>
            <a:ext uri="{FF2B5EF4-FFF2-40B4-BE49-F238E27FC236}">
              <a16:creationId xmlns:a16="http://schemas.microsoft.com/office/drawing/2014/main" id="{7C4E98E9-5E88-49EC-988A-268A4C3E224A}"/>
            </a:ext>
          </a:extLst>
        </xdr:cNvPr>
        <xdr:cNvSpPr/>
      </xdr:nvSpPr>
      <xdr:spPr>
        <a:xfrm>
          <a:off x="11588877" y="310241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168</xdr:row>
      <xdr:rowOff>88757</xdr:rowOff>
    </xdr:from>
    <xdr:ext cx="196592" cy="180627"/>
    <xdr:sp macro="_xll.PtreeEvent_ObjectClick" textlink="">
      <xdr:nvSpPr>
        <xdr:cNvPr id="265" name="PTObj_DBranchName_2_31">
          <a:extLst>
            <a:ext uri="{FF2B5EF4-FFF2-40B4-BE49-F238E27FC236}">
              <a16:creationId xmlns:a16="http://schemas.microsoft.com/office/drawing/2014/main" id="{CF3B8ABB-A800-485D-BAD7-04EA4D761F89}"/>
            </a:ext>
          </a:extLst>
        </xdr:cNvPr>
        <xdr:cNvSpPr txBox="1"/>
      </xdr:nvSpPr>
      <xdr:spPr>
        <a:xfrm>
          <a:off x="10336022" y="310259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11</xdr:col>
      <xdr:colOff>127</xdr:colOff>
      <xdr:row>164</xdr:row>
      <xdr:rowOff>86996</xdr:rowOff>
    </xdr:from>
    <xdr:to>
      <xdr:col>11</xdr:col>
      <xdr:colOff>184277</xdr:colOff>
      <xdr:row>165</xdr:row>
      <xdr:rowOff>86996</xdr:rowOff>
    </xdr:to>
    <xdr:sp macro="_xll.PtreeEvent_ObjectClick" textlink="">
      <xdr:nvSpPr>
        <xdr:cNvPr id="266" name="PTObj_DNode_2_32">
          <a:extLst>
            <a:ext uri="{FF2B5EF4-FFF2-40B4-BE49-F238E27FC236}">
              <a16:creationId xmlns:a16="http://schemas.microsoft.com/office/drawing/2014/main" id="{B179A62D-C609-4489-B75A-1D0BB6313157}"/>
            </a:ext>
          </a:extLst>
        </xdr:cNvPr>
        <xdr:cNvSpPr/>
      </xdr:nvSpPr>
      <xdr:spPr>
        <a:xfrm>
          <a:off x="13119227" y="30287596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164</xdr:row>
      <xdr:rowOff>88757</xdr:rowOff>
    </xdr:from>
    <xdr:ext cx="372730" cy="180627"/>
    <xdr:sp macro="_xll.PtreeEvent_ObjectClick" textlink="">
      <xdr:nvSpPr>
        <xdr:cNvPr id="269" name="PTObj_DBranchName_2_32">
          <a:extLst>
            <a:ext uri="{FF2B5EF4-FFF2-40B4-BE49-F238E27FC236}">
              <a16:creationId xmlns:a16="http://schemas.microsoft.com/office/drawing/2014/main" id="{04C072E9-87DD-47E8-A4E3-22396D7A3FA7}"/>
            </a:ext>
          </a:extLst>
        </xdr:cNvPr>
        <xdr:cNvSpPr txBox="1"/>
      </xdr:nvSpPr>
      <xdr:spPr>
        <a:xfrm>
          <a:off x="11866372" y="30289357"/>
          <a:ext cx="3727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Obesity</a:t>
          </a:r>
        </a:p>
      </xdr:txBody>
    </xdr:sp>
    <xdr:clientData/>
  </xdr:oneCellAnchor>
  <xdr:twoCellAnchor editAs="oneCell">
    <xdr:from>
      <xdr:col>12</xdr:col>
      <xdr:colOff>127</xdr:colOff>
      <xdr:row>160</xdr:row>
      <xdr:rowOff>86996</xdr:rowOff>
    </xdr:from>
    <xdr:to>
      <xdr:col>12</xdr:col>
      <xdr:colOff>184277</xdr:colOff>
      <xdr:row>161</xdr:row>
      <xdr:rowOff>86996</xdr:rowOff>
    </xdr:to>
    <xdr:sp macro="_xll.PtreeEvent_ObjectClick" textlink="">
      <xdr:nvSpPr>
        <xdr:cNvPr id="270" name="PTObj_DNode_2_33">
          <a:extLst>
            <a:ext uri="{FF2B5EF4-FFF2-40B4-BE49-F238E27FC236}">
              <a16:creationId xmlns:a16="http://schemas.microsoft.com/office/drawing/2014/main" id="{B2B3A35F-4D14-4428-BF7E-953E48917E93}"/>
            </a:ext>
          </a:extLst>
        </xdr:cNvPr>
        <xdr:cNvSpPr/>
      </xdr:nvSpPr>
      <xdr:spPr>
        <a:xfrm>
          <a:off x="14967077" y="295509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160</xdr:row>
      <xdr:rowOff>88757</xdr:rowOff>
    </xdr:from>
    <xdr:ext cx="196592" cy="180627"/>
    <xdr:sp macro="_xll.PtreeEvent_ObjectClick" textlink="">
      <xdr:nvSpPr>
        <xdr:cNvPr id="273" name="PTObj_DBranchName_2_33">
          <a:extLst>
            <a:ext uri="{FF2B5EF4-FFF2-40B4-BE49-F238E27FC236}">
              <a16:creationId xmlns:a16="http://schemas.microsoft.com/office/drawing/2014/main" id="{F4A44419-4DBE-468F-B581-5A60A6ACE376}"/>
            </a:ext>
          </a:extLst>
        </xdr:cNvPr>
        <xdr:cNvSpPr txBox="1"/>
      </xdr:nvSpPr>
      <xdr:spPr>
        <a:xfrm>
          <a:off x="13396722" y="295527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13</xdr:col>
      <xdr:colOff>127</xdr:colOff>
      <xdr:row>158</xdr:row>
      <xdr:rowOff>86996</xdr:rowOff>
    </xdr:from>
    <xdr:to>
      <xdr:col>13</xdr:col>
      <xdr:colOff>184277</xdr:colOff>
      <xdr:row>159</xdr:row>
      <xdr:rowOff>86996</xdr:rowOff>
    </xdr:to>
    <xdr:sp macro="_xll.PtreeEvent_ObjectClick" textlink="">
      <xdr:nvSpPr>
        <xdr:cNvPr id="274" name="PTObj_DNode_2_34">
          <a:extLst>
            <a:ext uri="{FF2B5EF4-FFF2-40B4-BE49-F238E27FC236}">
              <a16:creationId xmlns:a16="http://schemas.microsoft.com/office/drawing/2014/main" id="{F85C8AD6-4A9F-4418-9B25-3FAD3ACB927C}"/>
            </a:ext>
          </a:extLst>
        </xdr:cNvPr>
        <xdr:cNvSpPr/>
      </xdr:nvSpPr>
      <xdr:spPr>
        <a:xfrm rot="-5400000">
          <a:off x="16821277" y="291826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158</xdr:row>
      <xdr:rowOff>88757</xdr:rowOff>
    </xdr:from>
    <xdr:ext cx="374590" cy="180627"/>
    <xdr:sp macro="_xll.PtreeEvent_ObjectClick" textlink="">
      <xdr:nvSpPr>
        <xdr:cNvPr id="277" name="PTObj_DBranchName_2_34">
          <a:extLst>
            <a:ext uri="{FF2B5EF4-FFF2-40B4-BE49-F238E27FC236}">
              <a16:creationId xmlns:a16="http://schemas.microsoft.com/office/drawing/2014/main" id="{1ADF829E-669C-49DA-BC9F-751764FB5FFB}"/>
            </a:ext>
          </a:extLst>
        </xdr:cNvPr>
        <xdr:cNvSpPr txBox="1"/>
      </xdr:nvSpPr>
      <xdr:spPr>
        <a:xfrm>
          <a:off x="15244572" y="2918445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13</xdr:col>
      <xdr:colOff>127</xdr:colOff>
      <xdr:row>162</xdr:row>
      <xdr:rowOff>86996</xdr:rowOff>
    </xdr:from>
    <xdr:to>
      <xdr:col>13</xdr:col>
      <xdr:colOff>184277</xdr:colOff>
      <xdr:row>163</xdr:row>
      <xdr:rowOff>86996</xdr:rowOff>
    </xdr:to>
    <xdr:sp macro="_xll.PtreeEvent_ObjectClick" textlink="">
      <xdr:nvSpPr>
        <xdr:cNvPr id="278" name="PTObj_DNode_2_35">
          <a:extLst>
            <a:ext uri="{FF2B5EF4-FFF2-40B4-BE49-F238E27FC236}">
              <a16:creationId xmlns:a16="http://schemas.microsoft.com/office/drawing/2014/main" id="{FCD0F59C-D45A-49AF-B432-3BF833D5E7DF}"/>
            </a:ext>
          </a:extLst>
        </xdr:cNvPr>
        <xdr:cNvSpPr/>
      </xdr:nvSpPr>
      <xdr:spPr>
        <a:xfrm rot="-5400000">
          <a:off x="16821277" y="299192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162</xdr:row>
      <xdr:rowOff>88757</xdr:rowOff>
    </xdr:from>
    <xdr:ext cx="339452" cy="180627"/>
    <xdr:sp macro="_xll.PtreeEvent_ObjectClick" textlink="">
      <xdr:nvSpPr>
        <xdr:cNvPr id="281" name="PTObj_DBranchName_2_35">
          <a:extLst>
            <a:ext uri="{FF2B5EF4-FFF2-40B4-BE49-F238E27FC236}">
              <a16:creationId xmlns:a16="http://schemas.microsoft.com/office/drawing/2014/main" id="{0BA01955-4590-421C-B05C-638C874E6D52}"/>
            </a:ext>
          </a:extLst>
        </xdr:cNvPr>
        <xdr:cNvSpPr txBox="1"/>
      </xdr:nvSpPr>
      <xdr:spPr>
        <a:xfrm>
          <a:off x="15244572" y="2992105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12</xdr:col>
      <xdr:colOff>127</xdr:colOff>
      <xdr:row>166</xdr:row>
      <xdr:rowOff>86996</xdr:rowOff>
    </xdr:from>
    <xdr:to>
      <xdr:col>12</xdr:col>
      <xdr:colOff>184277</xdr:colOff>
      <xdr:row>167</xdr:row>
      <xdr:rowOff>86996</xdr:rowOff>
    </xdr:to>
    <xdr:sp macro="_xll.PtreeEvent_ObjectClick" textlink="">
      <xdr:nvSpPr>
        <xdr:cNvPr id="282" name="PTObj_DNode_2_36">
          <a:extLst>
            <a:ext uri="{FF2B5EF4-FFF2-40B4-BE49-F238E27FC236}">
              <a16:creationId xmlns:a16="http://schemas.microsoft.com/office/drawing/2014/main" id="{0EDA741D-78C3-4DC6-A164-016BD772E444}"/>
            </a:ext>
          </a:extLst>
        </xdr:cNvPr>
        <xdr:cNvSpPr/>
      </xdr:nvSpPr>
      <xdr:spPr>
        <a:xfrm rot="-5400000">
          <a:off x="14967077" y="306558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166</xdr:row>
      <xdr:rowOff>88757</xdr:rowOff>
    </xdr:from>
    <xdr:ext cx="175753" cy="180627"/>
    <xdr:sp macro="_xll.PtreeEvent_ObjectClick" textlink="">
      <xdr:nvSpPr>
        <xdr:cNvPr id="285" name="PTObj_DBranchName_2_36">
          <a:extLst>
            <a:ext uri="{FF2B5EF4-FFF2-40B4-BE49-F238E27FC236}">
              <a16:creationId xmlns:a16="http://schemas.microsoft.com/office/drawing/2014/main" id="{D0C77B6C-56AF-40EB-B85B-EB60B69D04EA}"/>
            </a:ext>
          </a:extLst>
        </xdr:cNvPr>
        <xdr:cNvSpPr txBox="1"/>
      </xdr:nvSpPr>
      <xdr:spPr>
        <a:xfrm>
          <a:off x="13396722" y="306576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176</xdr:row>
      <xdr:rowOff>86996</xdr:rowOff>
    </xdr:from>
    <xdr:to>
      <xdr:col>11</xdr:col>
      <xdr:colOff>184277</xdr:colOff>
      <xdr:row>177</xdr:row>
      <xdr:rowOff>86996</xdr:rowOff>
    </xdr:to>
    <xdr:sp macro="_xll.PtreeEvent_ObjectClick" textlink="">
      <xdr:nvSpPr>
        <xdr:cNvPr id="286" name="PTObj_DNode_2_37">
          <a:extLst>
            <a:ext uri="{FF2B5EF4-FFF2-40B4-BE49-F238E27FC236}">
              <a16:creationId xmlns:a16="http://schemas.microsoft.com/office/drawing/2014/main" id="{B5907E19-96DE-4E69-9F7A-BC1FE90A0167}"/>
            </a:ext>
          </a:extLst>
        </xdr:cNvPr>
        <xdr:cNvSpPr/>
      </xdr:nvSpPr>
      <xdr:spPr>
        <a:xfrm>
          <a:off x="13119227" y="32497396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176</xdr:row>
      <xdr:rowOff>88757</xdr:rowOff>
    </xdr:from>
    <xdr:ext cx="531684" cy="180627"/>
    <xdr:sp macro="_xll.PtreeEvent_ObjectClick" textlink="">
      <xdr:nvSpPr>
        <xdr:cNvPr id="289" name="PTObj_DBranchName_2_37">
          <a:extLst>
            <a:ext uri="{FF2B5EF4-FFF2-40B4-BE49-F238E27FC236}">
              <a16:creationId xmlns:a16="http://schemas.microsoft.com/office/drawing/2014/main" id="{001D2753-1BC2-402A-9E87-EB7ED00570B1}"/>
            </a:ext>
          </a:extLst>
        </xdr:cNvPr>
        <xdr:cNvSpPr txBox="1"/>
      </xdr:nvSpPr>
      <xdr:spPr>
        <a:xfrm>
          <a:off x="11866372" y="32499157"/>
          <a:ext cx="5316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Cholesterol</a:t>
          </a:r>
        </a:p>
      </xdr:txBody>
    </xdr:sp>
    <xdr:clientData/>
  </xdr:oneCellAnchor>
  <xdr:twoCellAnchor editAs="oneCell">
    <xdr:from>
      <xdr:col>12</xdr:col>
      <xdr:colOff>127</xdr:colOff>
      <xdr:row>172</xdr:row>
      <xdr:rowOff>86996</xdr:rowOff>
    </xdr:from>
    <xdr:to>
      <xdr:col>12</xdr:col>
      <xdr:colOff>184277</xdr:colOff>
      <xdr:row>173</xdr:row>
      <xdr:rowOff>86996</xdr:rowOff>
    </xdr:to>
    <xdr:sp macro="_xll.PtreeEvent_ObjectClick" textlink="">
      <xdr:nvSpPr>
        <xdr:cNvPr id="290" name="PTObj_DNode_2_38">
          <a:extLst>
            <a:ext uri="{FF2B5EF4-FFF2-40B4-BE49-F238E27FC236}">
              <a16:creationId xmlns:a16="http://schemas.microsoft.com/office/drawing/2014/main" id="{8B97CD3E-B50F-4350-8AE1-4ADAD36B5521}"/>
            </a:ext>
          </a:extLst>
        </xdr:cNvPr>
        <xdr:cNvSpPr/>
      </xdr:nvSpPr>
      <xdr:spPr>
        <a:xfrm>
          <a:off x="14967077" y="317607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172</xdr:row>
      <xdr:rowOff>88757</xdr:rowOff>
    </xdr:from>
    <xdr:ext cx="196592" cy="180627"/>
    <xdr:sp macro="_xll.PtreeEvent_ObjectClick" textlink="">
      <xdr:nvSpPr>
        <xdr:cNvPr id="293" name="PTObj_DBranchName_2_38">
          <a:extLst>
            <a:ext uri="{FF2B5EF4-FFF2-40B4-BE49-F238E27FC236}">
              <a16:creationId xmlns:a16="http://schemas.microsoft.com/office/drawing/2014/main" id="{91AFFC26-3CDA-4EEA-A3A6-98EF9C806FAB}"/>
            </a:ext>
          </a:extLst>
        </xdr:cNvPr>
        <xdr:cNvSpPr txBox="1"/>
      </xdr:nvSpPr>
      <xdr:spPr>
        <a:xfrm>
          <a:off x="13396722" y="317625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13</xdr:col>
      <xdr:colOff>127</xdr:colOff>
      <xdr:row>170</xdr:row>
      <xdr:rowOff>86996</xdr:rowOff>
    </xdr:from>
    <xdr:to>
      <xdr:col>13</xdr:col>
      <xdr:colOff>184277</xdr:colOff>
      <xdr:row>171</xdr:row>
      <xdr:rowOff>86996</xdr:rowOff>
    </xdr:to>
    <xdr:sp macro="_xll.PtreeEvent_ObjectClick" textlink="">
      <xdr:nvSpPr>
        <xdr:cNvPr id="294" name="PTObj_DNode_2_39">
          <a:extLst>
            <a:ext uri="{FF2B5EF4-FFF2-40B4-BE49-F238E27FC236}">
              <a16:creationId xmlns:a16="http://schemas.microsoft.com/office/drawing/2014/main" id="{646CF3D0-0DE0-4442-BED3-261715897C80}"/>
            </a:ext>
          </a:extLst>
        </xdr:cNvPr>
        <xdr:cNvSpPr/>
      </xdr:nvSpPr>
      <xdr:spPr>
        <a:xfrm rot="-5400000">
          <a:off x="16821277" y="313924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170</xdr:row>
      <xdr:rowOff>88757</xdr:rowOff>
    </xdr:from>
    <xdr:ext cx="374590" cy="180627"/>
    <xdr:sp macro="_xll.PtreeEvent_ObjectClick" textlink="">
      <xdr:nvSpPr>
        <xdr:cNvPr id="297" name="PTObj_DBranchName_2_39">
          <a:extLst>
            <a:ext uri="{FF2B5EF4-FFF2-40B4-BE49-F238E27FC236}">
              <a16:creationId xmlns:a16="http://schemas.microsoft.com/office/drawing/2014/main" id="{49358ED7-DEE8-4483-A629-4564293C76D6}"/>
            </a:ext>
          </a:extLst>
        </xdr:cNvPr>
        <xdr:cNvSpPr txBox="1"/>
      </xdr:nvSpPr>
      <xdr:spPr>
        <a:xfrm>
          <a:off x="15244572" y="3139425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13</xdr:col>
      <xdr:colOff>127</xdr:colOff>
      <xdr:row>174</xdr:row>
      <xdr:rowOff>86996</xdr:rowOff>
    </xdr:from>
    <xdr:to>
      <xdr:col>13</xdr:col>
      <xdr:colOff>184277</xdr:colOff>
      <xdr:row>175</xdr:row>
      <xdr:rowOff>86996</xdr:rowOff>
    </xdr:to>
    <xdr:sp macro="_xll.PtreeEvent_ObjectClick" textlink="">
      <xdr:nvSpPr>
        <xdr:cNvPr id="298" name="PTObj_DNode_2_40">
          <a:extLst>
            <a:ext uri="{FF2B5EF4-FFF2-40B4-BE49-F238E27FC236}">
              <a16:creationId xmlns:a16="http://schemas.microsoft.com/office/drawing/2014/main" id="{9017BFCC-B523-4C76-839C-33183DC7C8CA}"/>
            </a:ext>
          </a:extLst>
        </xdr:cNvPr>
        <xdr:cNvSpPr/>
      </xdr:nvSpPr>
      <xdr:spPr>
        <a:xfrm rot="-5400000">
          <a:off x="16821277" y="321290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174</xdr:row>
      <xdr:rowOff>88757</xdr:rowOff>
    </xdr:from>
    <xdr:ext cx="339452" cy="180627"/>
    <xdr:sp macro="_xll.PtreeEvent_ObjectClick" textlink="">
      <xdr:nvSpPr>
        <xdr:cNvPr id="301" name="PTObj_DBranchName_2_40">
          <a:extLst>
            <a:ext uri="{FF2B5EF4-FFF2-40B4-BE49-F238E27FC236}">
              <a16:creationId xmlns:a16="http://schemas.microsoft.com/office/drawing/2014/main" id="{2BE97D07-4AB0-405C-ADBC-4B4F9A63E98E}"/>
            </a:ext>
          </a:extLst>
        </xdr:cNvPr>
        <xdr:cNvSpPr txBox="1"/>
      </xdr:nvSpPr>
      <xdr:spPr>
        <a:xfrm>
          <a:off x="15244572" y="3213085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12</xdr:col>
      <xdr:colOff>127</xdr:colOff>
      <xdr:row>178</xdr:row>
      <xdr:rowOff>86996</xdr:rowOff>
    </xdr:from>
    <xdr:to>
      <xdr:col>12</xdr:col>
      <xdr:colOff>184277</xdr:colOff>
      <xdr:row>179</xdr:row>
      <xdr:rowOff>86996</xdr:rowOff>
    </xdr:to>
    <xdr:sp macro="_xll.PtreeEvent_ObjectClick" textlink="">
      <xdr:nvSpPr>
        <xdr:cNvPr id="302" name="PTObj_DNode_2_41">
          <a:extLst>
            <a:ext uri="{FF2B5EF4-FFF2-40B4-BE49-F238E27FC236}">
              <a16:creationId xmlns:a16="http://schemas.microsoft.com/office/drawing/2014/main" id="{E326F449-15CD-408B-9ECF-A4AF30129A02}"/>
            </a:ext>
          </a:extLst>
        </xdr:cNvPr>
        <xdr:cNvSpPr/>
      </xdr:nvSpPr>
      <xdr:spPr>
        <a:xfrm rot="-5400000">
          <a:off x="14967077" y="328656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178</xdr:row>
      <xdr:rowOff>88757</xdr:rowOff>
    </xdr:from>
    <xdr:ext cx="175753" cy="180627"/>
    <xdr:sp macro="_xll.PtreeEvent_ObjectClick" textlink="">
      <xdr:nvSpPr>
        <xdr:cNvPr id="305" name="PTObj_DBranchName_2_41">
          <a:extLst>
            <a:ext uri="{FF2B5EF4-FFF2-40B4-BE49-F238E27FC236}">
              <a16:creationId xmlns:a16="http://schemas.microsoft.com/office/drawing/2014/main" id="{EE592DEE-181C-46C5-8742-578934F490FD}"/>
            </a:ext>
          </a:extLst>
        </xdr:cNvPr>
        <xdr:cNvSpPr txBox="1"/>
      </xdr:nvSpPr>
      <xdr:spPr>
        <a:xfrm>
          <a:off x="13396722" y="328674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190</xdr:row>
      <xdr:rowOff>86996</xdr:rowOff>
    </xdr:from>
    <xdr:to>
      <xdr:col>11</xdr:col>
      <xdr:colOff>184277</xdr:colOff>
      <xdr:row>191</xdr:row>
      <xdr:rowOff>86996</xdr:rowOff>
    </xdr:to>
    <xdr:sp macro="_xll.PtreeEvent_ObjectClick" textlink="">
      <xdr:nvSpPr>
        <xdr:cNvPr id="306" name="PTObj_DNode_2_42">
          <a:extLst>
            <a:ext uri="{FF2B5EF4-FFF2-40B4-BE49-F238E27FC236}">
              <a16:creationId xmlns:a16="http://schemas.microsoft.com/office/drawing/2014/main" id="{03275867-A0FC-44D1-AFDD-2B72478FBED5}"/>
            </a:ext>
          </a:extLst>
        </xdr:cNvPr>
        <xdr:cNvSpPr/>
      </xdr:nvSpPr>
      <xdr:spPr>
        <a:xfrm>
          <a:off x="13119227" y="35075496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190</xdr:row>
      <xdr:rowOff>88757</xdr:rowOff>
    </xdr:from>
    <xdr:ext cx="253596" cy="180627"/>
    <xdr:sp macro="_xll.PtreeEvent_ObjectClick" textlink="">
      <xdr:nvSpPr>
        <xdr:cNvPr id="309" name="PTObj_DBranchName_2_42">
          <a:extLst>
            <a:ext uri="{FF2B5EF4-FFF2-40B4-BE49-F238E27FC236}">
              <a16:creationId xmlns:a16="http://schemas.microsoft.com/office/drawing/2014/main" id="{FE17370D-1E01-49D4-8C4C-86AD09639F14}"/>
            </a:ext>
          </a:extLst>
        </xdr:cNvPr>
        <xdr:cNvSpPr txBox="1"/>
      </xdr:nvSpPr>
      <xdr:spPr>
        <a:xfrm>
          <a:off x="11866372" y="35077257"/>
          <a:ext cx="2535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Both</a:t>
          </a:r>
        </a:p>
      </xdr:txBody>
    </xdr:sp>
    <xdr:clientData/>
  </xdr:oneCellAnchor>
  <xdr:twoCellAnchor editAs="oneCell">
    <xdr:from>
      <xdr:col>12</xdr:col>
      <xdr:colOff>127</xdr:colOff>
      <xdr:row>182</xdr:row>
      <xdr:rowOff>86996</xdr:rowOff>
    </xdr:from>
    <xdr:to>
      <xdr:col>12</xdr:col>
      <xdr:colOff>184277</xdr:colOff>
      <xdr:row>183</xdr:row>
      <xdr:rowOff>86996</xdr:rowOff>
    </xdr:to>
    <xdr:sp macro="_xll.PtreeEvent_ObjectClick" textlink="">
      <xdr:nvSpPr>
        <xdr:cNvPr id="310" name="PTObj_DNode_2_43">
          <a:extLst>
            <a:ext uri="{FF2B5EF4-FFF2-40B4-BE49-F238E27FC236}">
              <a16:creationId xmlns:a16="http://schemas.microsoft.com/office/drawing/2014/main" id="{758ECE5B-5094-491E-A0D1-C2D79CD973AE}"/>
            </a:ext>
          </a:extLst>
        </xdr:cNvPr>
        <xdr:cNvSpPr/>
      </xdr:nvSpPr>
      <xdr:spPr>
        <a:xfrm>
          <a:off x="14967077" y="336022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182</xdr:row>
      <xdr:rowOff>88757</xdr:rowOff>
    </xdr:from>
    <xdr:ext cx="196592" cy="180627"/>
    <xdr:sp macro="_xll.PtreeEvent_ObjectClick" textlink="">
      <xdr:nvSpPr>
        <xdr:cNvPr id="313" name="PTObj_DBranchName_2_43">
          <a:extLst>
            <a:ext uri="{FF2B5EF4-FFF2-40B4-BE49-F238E27FC236}">
              <a16:creationId xmlns:a16="http://schemas.microsoft.com/office/drawing/2014/main" id="{B13B21F7-57BC-4F03-AA62-9BC4B57CEFA7}"/>
            </a:ext>
          </a:extLst>
        </xdr:cNvPr>
        <xdr:cNvSpPr txBox="1"/>
      </xdr:nvSpPr>
      <xdr:spPr>
        <a:xfrm>
          <a:off x="13396722" y="336040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twoCellAnchor editAs="oneCell">
    <xdr:from>
      <xdr:col>13</xdr:col>
      <xdr:colOff>127</xdr:colOff>
      <xdr:row>180</xdr:row>
      <xdr:rowOff>86996</xdr:rowOff>
    </xdr:from>
    <xdr:to>
      <xdr:col>13</xdr:col>
      <xdr:colOff>184277</xdr:colOff>
      <xdr:row>181</xdr:row>
      <xdr:rowOff>86996</xdr:rowOff>
    </xdr:to>
    <xdr:sp macro="_xll.PtreeEvent_ObjectClick" textlink="">
      <xdr:nvSpPr>
        <xdr:cNvPr id="314" name="PTObj_DNode_2_44">
          <a:extLst>
            <a:ext uri="{FF2B5EF4-FFF2-40B4-BE49-F238E27FC236}">
              <a16:creationId xmlns:a16="http://schemas.microsoft.com/office/drawing/2014/main" id="{28DB5BA2-8EB3-40AF-8C3D-F3D39A96A3A3}"/>
            </a:ext>
          </a:extLst>
        </xdr:cNvPr>
        <xdr:cNvSpPr/>
      </xdr:nvSpPr>
      <xdr:spPr>
        <a:xfrm rot="-5400000">
          <a:off x="16821277" y="332339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180</xdr:row>
      <xdr:rowOff>88757</xdr:rowOff>
    </xdr:from>
    <xdr:ext cx="740395" cy="180627"/>
    <xdr:sp macro="_xll.PtreeEvent_ObjectClick" textlink="">
      <xdr:nvSpPr>
        <xdr:cNvPr id="317" name="PTObj_DBranchName_2_44">
          <a:extLst>
            <a:ext uri="{FF2B5EF4-FFF2-40B4-BE49-F238E27FC236}">
              <a16:creationId xmlns:a16="http://schemas.microsoft.com/office/drawing/2014/main" id="{D7E143DF-68D5-4646-895C-D4E5B330056D}"/>
            </a:ext>
          </a:extLst>
        </xdr:cNvPr>
        <xdr:cNvSpPr txBox="1"/>
      </xdr:nvSpPr>
      <xdr:spPr>
        <a:xfrm>
          <a:off x="15244572" y="33235757"/>
          <a:ext cx="740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Both</a:t>
          </a:r>
        </a:p>
      </xdr:txBody>
    </xdr:sp>
    <xdr:clientData/>
  </xdr:oneCellAnchor>
  <xdr:twoCellAnchor editAs="oneCell">
    <xdr:from>
      <xdr:col>13</xdr:col>
      <xdr:colOff>127</xdr:colOff>
      <xdr:row>184</xdr:row>
      <xdr:rowOff>86996</xdr:rowOff>
    </xdr:from>
    <xdr:to>
      <xdr:col>13</xdr:col>
      <xdr:colOff>184277</xdr:colOff>
      <xdr:row>185</xdr:row>
      <xdr:rowOff>86996</xdr:rowOff>
    </xdr:to>
    <xdr:sp macro="_xll.PtreeEvent_ObjectClick" textlink="">
      <xdr:nvSpPr>
        <xdr:cNvPr id="318" name="PTObj_DNode_2_45">
          <a:extLst>
            <a:ext uri="{FF2B5EF4-FFF2-40B4-BE49-F238E27FC236}">
              <a16:creationId xmlns:a16="http://schemas.microsoft.com/office/drawing/2014/main" id="{71B957D6-0884-41DE-8BA4-6FBA23A74237}"/>
            </a:ext>
          </a:extLst>
        </xdr:cNvPr>
        <xdr:cNvSpPr/>
      </xdr:nvSpPr>
      <xdr:spPr>
        <a:xfrm rot="-5400000">
          <a:off x="16821277" y="339705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184</xdr:row>
      <xdr:rowOff>88757</xdr:rowOff>
    </xdr:from>
    <xdr:ext cx="859530" cy="180627"/>
    <xdr:sp macro="_xll.PtreeEvent_ObjectClick" textlink="">
      <xdr:nvSpPr>
        <xdr:cNvPr id="321" name="PTObj_DBranchName_2_45">
          <a:extLst>
            <a:ext uri="{FF2B5EF4-FFF2-40B4-BE49-F238E27FC236}">
              <a16:creationId xmlns:a16="http://schemas.microsoft.com/office/drawing/2014/main" id="{CFB4E68C-C130-4AA9-B06A-43A1361FB24C}"/>
            </a:ext>
          </a:extLst>
        </xdr:cNvPr>
        <xdr:cNvSpPr txBox="1"/>
      </xdr:nvSpPr>
      <xdr:spPr>
        <a:xfrm>
          <a:off x="15244572" y="33972357"/>
          <a:ext cx="8595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Obesity</a:t>
          </a:r>
        </a:p>
      </xdr:txBody>
    </xdr:sp>
    <xdr:clientData/>
  </xdr:oneCellAnchor>
  <xdr:twoCellAnchor editAs="oneCell">
    <xdr:from>
      <xdr:col>13</xdr:col>
      <xdr:colOff>127</xdr:colOff>
      <xdr:row>186</xdr:row>
      <xdr:rowOff>86996</xdr:rowOff>
    </xdr:from>
    <xdr:to>
      <xdr:col>13</xdr:col>
      <xdr:colOff>184277</xdr:colOff>
      <xdr:row>187</xdr:row>
      <xdr:rowOff>86996</xdr:rowOff>
    </xdr:to>
    <xdr:sp macro="_xll.PtreeEvent_ObjectClick" textlink="">
      <xdr:nvSpPr>
        <xdr:cNvPr id="322" name="PTObj_DNode_2_46">
          <a:extLst>
            <a:ext uri="{FF2B5EF4-FFF2-40B4-BE49-F238E27FC236}">
              <a16:creationId xmlns:a16="http://schemas.microsoft.com/office/drawing/2014/main" id="{DAF3A975-0254-48D4-B0E9-76E9795C0C4D}"/>
            </a:ext>
          </a:extLst>
        </xdr:cNvPr>
        <xdr:cNvSpPr/>
      </xdr:nvSpPr>
      <xdr:spPr>
        <a:xfrm rot="-5400000">
          <a:off x="16821277" y="343388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186</xdr:row>
      <xdr:rowOff>88757</xdr:rowOff>
    </xdr:from>
    <xdr:ext cx="1018484" cy="180627"/>
    <xdr:sp macro="_xll.PtreeEvent_ObjectClick" textlink="">
      <xdr:nvSpPr>
        <xdr:cNvPr id="325" name="PTObj_DBranchName_2_46">
          <a:extLst>
            <a:ext uri="{FF2B5EF4-FFF2-40B4-BE49-F238E27FC236}">
              <a16:creationId xmlns:a16="http://schemas.microsoft.com/office/drawing/2014/main" id="{DE304324-5610-46AF-ABC3-D546E661FFC4}"/>
            </a:ext>
          </a:extLst>
        </xdr:cNvPr>
        <xdr:cNvSpPr txBox="1"/>
      </xdr:nvSpPr>
      <xdr:spPr>
        <a:xfrm>
          <a:off x="15244572" y="34340657"/>
          <a:ext cx="1018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Cholesterol</a:t>
          </a:r>
        </a:p>
      </xdr:txBody>
    </xdr:sp>
    <xdr:clientData/>
  </xdr:oneCellAnchor>
  <xdr:twoCellAnchor editAs="oneCell">
    <xdr:from>
      <xdr:col>13</xdr:col>
      <xdr:colOff>127</xdr:colOff>
      <xdr:row>188</xdr:row>
      <xdr:rowOff>86996</xdr:rowOff>
    </xdr:from>
    <xdr:to>
      <xdr:col>13</xdr:col>
      <xdr:colOff>184277</xdr:colOff>
      <xdr:row>189</xdr:row>
      <xdr:rowOff>86996</xdr:rowOff>
    </xdr:to>
    <xdr:sp macro="_xll.PtreeEvent_ObjectClick" textlink="">
      <xdr:nvSpPr>
        <xdr:cNvPr id="326" name="PTObj_DNode_2_47">
          <a:extLst>
            <a:ext uri="{FF2B5EF4-FFF2-40B4-BE49-F238E27FC236}">
              <a16:creationId xmlns:a16="http://schemas.microsoft.com/office/drawing/2014/main" id="{F0640655-1D8C-44F8-9596-63089D9994C8}"/>
            </a:ext>
          </a:extLst>
        </xdr:cNvPr>
        <xdr:cNvSpPr/>
      </xdr:nvSpPr>
      <xdr:spPr>
        <a:xfrm rot="-5400000">
          <a:off x="16821277" y="347071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188</xdr:row>
      <xdr:rowOff>88757</xdr:rowOff>
    </xdr:from>
    <xdr:ext cx="339452" cy="180627"/>
    <xdr:sp macro="_xll.PtreeEvent_ObjectClick" textlink="">
      <xdr:nvSpPr>
        <xdr:cNvPr id="329" name="PTObj_DBranchName_2_47">
          <a:extLst>
            <a:ext uri="{FF2B5EF4-FFF2-40B4-BE49-F238E27FC236}">
              <a16:creationId xmlns:a16="http://schemas.microsoft.com/office/drawing/2014/main" id="{D52C1E7F-5DC2-4DD5-B7B9-F71D7494C2E6}"/>
            </a:ext>
          </a:extLst>
        </xdr:cNvPr>
        <xdr:cNvSpPr txBox="1"/>
      </xdr:nvSpPr>
      <xdr:spPr>
        <a:xfrm>
          <a:off x="15244572" y="3470895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12</xdr:col>
      <xdr:colOff>127</xdr:colOff>
      <xdr:row>192</xdr:row>
      <xdr:rowOff>86996</xdr:rowOff>
    </xdr:from>
    <xdr:to>
      <xdr:col>12</xdr:col>
      <xdr:colOff>184277</xdr:colOff>
      <xdr:row>193</xdr:row>
      <xdr:rowOff>86996</xdr:rowOff>
    </xdr:to>
    <xdr:sp macro="_xll.PtreeEvent_ObjectClick" textlink="">
      <xdr:nvSpPr>
        <xdr:cNvPr id="330" name="PTObj_DNode_2_48">
          <a:extLst>
            <a:ext uri="{FF2B5EF4-FFF2-40B4-BE49-F238E27FC236}">
              <a16:creationId xmlns:a16="http://schemas.microsoft.com/office/drawing/2014/main" id="{61359BAC-CEBD-4816-BDA7-1179647FCACF}"/>
            </a:ext>
          </a:extLst>
        </xdr:cNvPr>
        <xdr:cNvSpPr/>
      </xdr:nvSpPr>
      <xdr:spPr>
        <a:xfrm rot="-5400000">
          <a:off x="14967077" y="354437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277622</xdr:colOff>
      <xdr:row>192</xdr:row>
      <xdr:rowOff>88757</xdr:rowOff>
    </xdr:from>
    <xdr:ext cx="175753" cy="180627"/>
    <xdr:sp macro="_xll.PtreeEvent_ObjectClick" textlink="">
      <xdr:nvSpPr>
        <xdr:cNvPr id="333" name="PTObj_DBranchName_2_48">
          <a:extLst>
            <a:ext uri="{FF2B5EF4-FFF2-40B4-BE49-F238E27FC236}">
              <a16:creationId xmlns:a16="http://schemas.microsoft.com/office/drawing/2014/main" id="{F1C80B04-CFA5-40E6-AF86-270151A599A2}"/>
            </a:ext>
          </a:extLst>
        </xdr:cNvPr>
        <xdr:cNvSpPr txBox="1"/>
      </xdr:nvSpPr>
      <xdr:spPr>
        <a:xfrm>
          <a:off x="13396722" y="354455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194</xdr:row>
      <xdr:rowOff>86996</xdr:rowOff>
    </xdr:from>
    <xdr:to>
      <xdr:col>11</xdr:col>
      <xdr:colOff>184277</xdr:colOff>
      <xdr:row>195</xdr:row>
      <xdr:rowOff>86996</xdr:rowOff>
    </xdr:to>
    <xdr:sp macro="_xll.PtreeEvent_ObjectClick" textlink="">
      <xdr:nvSpPr>
        <xdr:cNvPr id="334" name="PTObj_DNode_2_49">
          <a:extLst>
            <a:ext uri="{FF2B5EF4-FFF2-40B4-BE49-F238E27FC236}">
              <a16:creationId xmlns:a16="http://schemas.microsoft.com/office/drawing/2014/main" id="{6882F99C-3849-4B1E-915E-10015A0A3E00}"/>
            </a:ext>
          </a:extLst>
        </xdr:cNvPr>
        <xdr:cNvSpPr/>
      </xdr:nvSpPr>
      <xdr:spPr>
        <a:xfrm rot="-5400000">
          <a:off x="13119227" y="358120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194</xdr:row>
      <xdr:rowOff>88757</xdr:rowOff>
    </xdr:from>
    <xdr:ext cx="371320" cy="180627"/>
    <xdr:sp macro="_xll.PtreeEvent_ObjectClick" textlink="">
      <xdr:nvSpPr>
        <xdr:cNvPr id="337" name="PTObj_DBranchName_2_49">
          <a:extLst>
            <a:ext uri="{FF2B5EF4-FFF2-40B4-BE49-F238E27FC236}">
              <a16:creationId xmlns:a16="http://schemas.microsoft.com/office/drawing/2014/main" id="{4CC87948-5FEA-4C8A-8DB8-315269E3B7FE}"/>
            </a:ext>
          </a:extLst>
        </xdr:cNvPr>
        <xdr:cNvSpPr txBox="1"/>
      </xdr:nvSpPr>
      <xdr:spPr>
        <a:xfrm>
          <a:off x="11866372" y="35813857"/>
          <a:ext cx="37132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Neither</a:t>
          </a:r>
        </a:p>
      </xdr:txBody>
    </xdr:sp>
    <xdr:clientData/>
  </xdr:oneCellAnchor>
  <xdr:twoCellAnchor editAs="oneCell">
    <xdr:from>
      <xdr:col>10</xdr:col>
      <xdr:colOff>127</xdr:colOff>
      <xdr:row>198</xdr:row>
      <xdr:rowOff>86996</xdr:rowOff>
    </xdr:from>
    <xdr:to>
      <xdr:col>10</xdr:col>
      <xdr:colOff>184277</xdr:colOff>
      <xdr:row>199</xdr:row>
      <xdr:rowOff>86996</xdr:rowOff>
    </xdr:to>
    <xdr:sp macro="_xll.PtreeEvent_ObjectClick" textlink="">
      <xdr:nvSpPr>
        <xdr:cNvPr id="338" name="PTObj_DNode_2_50">
          <a:extLst>
            <a:ext uri="{FF2B5EF4-FFF2-40B4-BE49-F238E27FC236}">
              <a16:creationId xmlns:a16="http://schemas.microsoft.com/office/drawing/2014/main" id="{5A9D4AF0-1794-47CB-849E-800703EC8E6B}"/>
            </a:ext>
          </a:extLst>
        </xdr:cNvPr>
        <xdr:cNvSpPr/>
      </xdr:nvSpPr>
      <xdr:spPr>
        <a:xfrm rot="-5400000">
          <a:off x="11588877" y="365486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277622</xdr:colOff>
      <xdr:row>198</xdr:row>
      <xdr:rowOff>88757</xdr:rowOff>
    </xdr:from>
    <xdr:ext cx="175753" cy="180627"/>
    <xdr:sp macro="_xll.PtreeEvent_ObjectClick" textlink="">
      <xdr:nvSpPr>
        <xdr:cNvPr id="341" name="PTObj_DBranchName_2_50">
          <a:extLst>
            <a:ext uri="{FF2B5EF4-FFF2-40B4-BE49-F238E27FC236}">
              <a16:creationId xmlns:a16="http://schemas.microsoft.com/office/drawing/2014/main" id="{11396383-6929-4937-B7A2-08C9FFEF240E}"/>
            </a:ext>
          </a:extLst>
        </xdr:cNvPr>
        <xdr:cNvSpPr txBox="1"/>
      </xdr:nvSpPr>
      <xdr:spPr>
        <a:xfrm>
          <a:off x="10336022" y="365504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9</xdr:col>
      <xdr:colOff>127</xdr:colOff>
      <xdr:row>202</xdr:row>
      <xdr:rowOff>86996</xdr:rowOff>
    </xdr:from>
    <xdr:to>
      <xdr:col>9</xdr:col>
      <xdr:colOff>184277</xdr:colOff>
      <xdr:row>203</xdr:row>
      <xdr:rowOff>86996</xdr:rowOff>
    </xdr:to>
    <xdr:sp macro="_xll.PtreeEvent_ObjectClick" textlink="">
      <xdr:nvSpPr>
        <xdr:cNvPr id="342" name="PTObj_DNode_2_51">
          <a:extLst>
            <a:ext uri="{FF2B5EF4-FFF2-40B4-BE49-F238E27FC236}">
              <a16:creationId xmlns:a16="http://schemas.microsoft.com/office/drawing/2014/main" id="{AB5B8CDD-1F1E-4D43-9A16-4873D942FC70}"/>
            </a:ext>
          </a:extLst>
        </xdr:cNvPr>
        <xdr:cNvSpPr/>
      </xdr:nvSpPr>
      <xdr:spPr>
        <a:xfrm rot="-5400000">
          <a:off x="10058527" y="372852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127</xdr:colOff>
      <xdr:row>206</xdr:row>
      <xdr:rowOff>86996</xdr:rowOff>
    </xdr:from>
    <xdr:to>
      <xdr:col>8</xdr:col>
      <xdr:colOff>184277</xdr:colOff>
      <xdr:row>207</xdr:row>
      <xdr:rowOff>86996</xdr:rowOff>
    </xdr:to>
    <xdr:sp macro="_xll.PtreeEvent_ObjectClick" textlink="">
      <xdr:nvSpPr>
        <xdr:cNvPr id="346" name="PTObj_DNode_2_52">
          <a:extLst>
            <a:ext uri="{FF2B5EF4-FFF2-40B4-BE49-F238E27FC236}">
              <a16:creationId xmlns:a16="http://schemas.microsoft.com/office/drawing/2014/main" id="{C94892CE-F833-45F2-9FB2-B60A1E5138C3}"/>
            </a:ext>
          </a:extLst>
        </xdr:cNvPr>
        <xdr:cNvSpPr/>
      </xdr:nvSpPr>
      <xdr:spPr>
        <a:xfrm rot="-5400000">
          <a:off x="8534527" y="38021896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127</xdr:colOff>
      <xdr:row>204</xdr:row>
      <xdr:rowOff>86996</xdr:rowOff>
    </xdr:from>
    <xdr:to>
      <xdr:col>7</xdr:col>
      <xdr:colOff>184277</xdr:colOff>
      <xdr:row>205</xdr:row>
      <xdr:rowOff>86996</xdr:rowOff>
    </xdr:to>
    <xdr:sp macro="_xll.PtreeEvent_ObjectClick" textlink="">
      <xdr:nvSpPr>
        <xdr:cNvPr id="350" name="PTObj_DNode_2_28">
          <a:extLst>
            <a:ext uri="{FF2B5EF4-FFF2-40B4-BE49-F238E27FC236}">
              <a16:creationId xmlns:a16="http://schemas.microsoft.com/office/drawing/2014/main" id="{CF16CA58-13A5-40A1-9F25-3B04F0010811}"/>
            </a:ext>
          </a:extLst>
        </xdr:cNvPr>
        <xdr:cNvSpPr/>
      </xdr:nvSpPr>
      <xdr:spPr>
        <a:xfrm>
          <a:off x="7010527" y="37653596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204</xdr:row>
      <xdr:rowOff>88757</xdr:rowOff>
    </xdr:from>
    <xdr:ext cx="876522" cy="180627"/>
    <xdr:sp macro="_xll.PtreeEvent_ObjectClick" textlink="">
      <xdr:nvSpPr>
        <xdr:cNvPr id="353" name="PTObj_DBranchName_2_28">
          <a:extLst>
            <a:ext uri="{FF2B5EF4-FFF2-40B4-BE49-F238E27FC236}">
              <a16:creationId xmlns:a16="http://schemas.microsoft.com/office/drawing/2014/main" id="{BB988BE2-E696-4EF3-BDF7-4C26871DD4E2}"/>
            </a:ext>
          </a:extLst>
        </xdr:cNvPr>
        <xdr:cNvSpPr txBox="1"/>
      </xdr:nvSpPr>
      <xdr:spPr>
        <a:xfrm>
          <a:off x="5579872" y="37655357"/>
          <a:ext cx="87652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Perfect Information</a:t>
          </a:r>
        </a:p>
      </xdr:txBody>
    </xdr:sp>
    <xdr:clientData/>
  </xdr:oneCellAnchor>
  <xdr:oneCellAnchor>
    <xdr:from>
      <xdr:col>7</xdr:col>
      <xdr:colOff>277622</xdr:colOff>
      <xdr:row>206</xdr:row>
      <xdr:rowOff>88757</xdr:rowOff>
    </xdr:from>
    <xdr:ext cx="641779" cy="180627"/>
    <xdr:sp macro="_xll.PtreeEvent_ObjectClick" textlink="">
      <xdr:nvSpPr>
        <xdr:cNvPr id="359" name="PTObj_DBranchName_2_52">
          <a:extLst>
            <a:ext uri="{FF2B5EF4-FFF2-40B4-BE49-F238E27FC236}">
              <a16:creationId xmlns:a16="http://schemas.microsoft.com/office/drawing/2014/main" id="{07733A19-B3C6-43BD-92D1-DC6D30B0237F}"/>
            </a:ext>
          </a:extLst>
        </xdr:cNvPr>
        <xdr:cNvSpPr txBox="1"/>
      </xdr:nvSpPr>
      <xdr:spPr>
        <a:xfrm>
          <a:off x="7288022" y="38023657"/>
          <a:ext cx="64177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Not Approved</a:t>
          </a:r>
        </a:p>
      </xdr:txBody>
    </xdr:sp>
    <xdr:clientData/>
  </xdr:oneCellAnchor>
  <xdr:twoCellAnchor editAs="oneCell">
    <xdr:from>
      <xdr:col>8</xdr:col>
      <xdr:colOff>127</xdr:colOff>
      <xdr:row>200</xdr:row>
      <xdr:rowOff>86996</xdr:rowOff>
    </xdr:from>
    <xdr:to>
      <xdr:col>8</xdr:col>
      <xdr:colOff>184277</xdr:colOff>
      <xdr:row>201</xdr:row>
      <xdr:rowOff>86996</xdr:rowOff>
    </xdr:to>
    <xdr:sp macro="_xll.PtreeEvent_ObjectClick" textlink="">
      <xdr:nvSpPr>
        <xdr:cNvPr id="360" name="PTObj_DNode_2_29">
          <a:extLst>
            <a:ext uri="{FF2B5EF4-FFF2-40B4-BE49-F238E27FC236}">
              <a16:creationId xmlns:a16="http://schemas.microsoft.com/office/drawing/2014/main" id="{F12C6256-CFCC-45C4-B5ED-8FB30117831B}"/>
            </a:ext>
          </a:extLst>
        </xdr:cNvPr>
        <xdr:cNvSpPr/>
      </xdr:nvSpPr>
      <xdr:spPr>
        <a:xfrm>
          <a:off x="8534527" y="36916996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277622</xdr:colOff>
      <xdr:row>200</xdr:row>
      <xdr:rowOff>88757</xdr:rowOff>
    </xdr:from>
    <xdr:ext cx="463845" cy="180627"/>
    <xdr:sp macro="_xll.PtreeEvent_ObjectClick" textlink="">
      <xdr:nvSpPr>
        <xdr:cNvPr id="363" name="PTObj_DBranchName_2_29">
          <a:extLst>
            <a:ext uri="{FF2B5EF4-FFF2-40B4-BE49-F238E27FC236}">
              <a16:creationId xmlns:a16="http://schemas.microsoft.com/office/drawing/2014/main" id="{C580BC7E-6841-4F57-BD62-46C4705121FD}"/>
            </a:ext>
          </a:extLst>
        </xdr:cNvPr>
        <xdr:cNvSpPr txBox="1"/>
      </xdr:nvSpPr>
      <xdr:spPr>
        <a:xfrm>
          <a:off x="7288022" y="3691875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oneCellAnchor>
    <xdr:from>
      <xdr:col>8</xdr:col>
      <xdr:colOff>277622</xdr:colOff>
      <xdr:row>196</xdr:row>
      <xdr:rowOff>88757</xdr:rowOff>
    </xdr:from>
    <xdr:ext cx="196592" cy="180627"/>
    <xdr:sp macro="_xll.PtreeEvent_ObjectClick" textlink="">
      <xdr:nvSpPr>
        <xdr:cNvPr id="366" name="PTObj_DBranchName_2_30">
          <a:extLst>
            <a:ext uri="{FF2B5EF4-FFF2-40B4-BE49-F238E27FC236}">
              <a16:creationId xmlns:a16="http://schemas.microsoft.com/office/drawing/2014/main" id="{9E5E3702-4BFB-4920-B823-046E59EBE683}"/>
            </a:ext>
          </a:extLst>
        </xdr:cNvPr>
        <xdr:cNvSpPr txBox="1"/>
      </xdr:nvSpPr>
      <xdr:spPr>
        <a:xfrm>
          <a:off x="8812022" y="3618215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8</xdr:col>
      <xdr:colOff>277622</xdr:colOff>
      <xdr:row>202</xdr:row>
      <xdr:rowOff>88757</xdr:rowOff>
    </xdr:from>
    <xdr:ext cx="175753" cy="180627"/>
    <xdr:sp macro="_xll.PtreeEvent_ObjectClick" textlink="">
      <xdr:nvSpPr>
        <xdr:cNvPr id="369" name="PTObj_DBranchName_2_51">
          <a:extLst>
            <a:ext uri="{FF2B5EF4-FFF2-40B4-BE49-F238E27FC236}">
              <a16:creationId xmlns:a16="http://schemas.microsoft.com/office/drawing/2014/main" id="{EC7120A8-8B2D-4388-A095-A87A40CED08F}"/>
            </a:ext>
          </a:extLst>
        </xdr:cNvPr>
        <xdr:cNvSpPr txBox="1"/>
      </xdr:nvSpPr>
      <xdr:spPr>
        <a:xfrm>
          <a:off x="8812022" y="3728705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239522</xdr:colOff>
      <xdr:row>51</xdr:row>
      <xdr:rowOff>179070</xdr:rowOff>
    </xdr:from>
    <xdr:to>
      <xdr:col>12</xdr:col>
      <xdr:colOff>127</xdr:colOff>
      <xdr:row>51</xdr:row>
      <xdr:rowOff>179070</xdr:rowOff>
    </xdr:to>
    <xdr:cxnSp macro="_xll.PtreeEvent_ObjectClick">
      <xdr:nvCxnSpPr>
        <xdr:cNvPr id="163" name="PTObj_DBranchHLine_3_22">
          <a:extLst>
            <a:ext uri="{FF2B5EF4-FFF2-40B4-BE49-F238E27FC236}">
              <a16:creationId xmlns:a16="http://schemas.microsoft.com/office/drawing/2014/main" id="{DCD26126-2FE8-4722-959B-CC9A71991E77}"/>
            </a:ext>
          </a:extLst>
        </xdr:cNvPr>
        <xdr:cNvCxnSpPr/>
      </xdr:nvCxnSpPr>
      <xdr:spPr>
        <a:xfrm>
          <a:off x="12539472" y="95707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49</xdr:row>
      <xdr:rowOff>173989</xdr:rowOff>
    </xdr:from>
    <xdr:to>
      <xdr:col>11</xdr:col>
      <xdr:colOff>239522</xdr:colOff>
      <xdr:row>51</xdr:row>
      <xdr:rowOff>179070</xdr:rowOff>
    </xdr:to>
    <xdr:cxnSp macro="_xll.PtreeEvent_ObjectClick">
      <xdr:nvCxnSpPr>
        <xdr:cNvPr id="162" name="PTObj_DBranchDLine_3_22">
          <a:extLst>
            <a:ext uri="{FF2B5EF4-FFF2-40B4-BE49-F238E27FC236}">
              <a16:creationId xmlns:a16="http://schemas.microsoft.com/office/drawing/2014/main" id="{823A2D5C-79ED-4B84-A8DD-D973D78EEE0E}"/>
            </a:ext>
          </a:extLst>
        </xdr:cNvPr>
        <xdr:cNvCxnSpPr/>
      </xdr:nvCxnSpPr>
      <xdr:spPr>
        <a:xfrm>
          <a:off x="12387072" y="91973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41</xdr:row>
      <xdr:rowOff>179070</xdr:rowOff>
    </xdr:from>
    <xdr:to>
      <xdr:col>12</xdr:col>
      <xdr:colOff>127</xdr:colOff>
      <xdr:row>41</xdr:row>
      <xdr:rowOff>179070</xdr:rowOff>
    </xdr:to>
    <xdr:cxnSp macro="_xll.PtreeEvent_ObjectClick">
      <xdr:nvCxnSpPr>
        <xdr:cNvPr id="160" name="PTObj_DBranchHLine_3_17">
          <a:extLst>
            <a:ext uri="{FF2B5EF4-FFF2-40B4-BE49-F238E27FC236}">
              <a16:creationId xmlns:a16="http://schemas.microsoft.com/office/drawing/2014/main" id="{1A74A54D-1B7A-46F8-AFD1-EDFF34AE4C6F}"/>
            </a:ext>
          </a:extLst>
        </xdr:cNvPr>
        <xdr:cNvCxnSpPr/>
      </xdr:nvCxnSpPr>
      <xdr:spPr>
        <a:xfrm>
          <a:off x="12539472" y="77292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41</xdr:row>
      <xdr:rowOff>179070</xdr:rowOff>
    </xdr:from>
    <xdr:to>
      <xdr:col>11</xdr:col>
      <xdr:colOff>239522</xdr:colOff>
      <xdr:row>49</xdr:row>
      <xdr:rowOff>173989</xdr:rowOff>
    </xdr:to>
    <xdr:cxnSp macro="_xll.PtreeEvent_ObjectClick">
      <xdr:nvCxnSpPr>
        <xdr:cNvPr id="159" name="PTObj_DBranchDLine_3_17">
          <a:extLst>
            <a:ext uri="{FF2B5EF4-FFF2-40B4-BE49-F238E27FC236}">
              <a16:creationId xmlns:a16="http://schemas.microsoft.com/office/drawing/2014/main" id="{B6E5B946-E0F7-48AD-9B29-1047026A1A53}"/>
            </a:ext>
          </a:extLst>
        </xdr:cNvPr>
        <xdr:cNvCxnSpPr/>
      </xdr:nvCxnSpPr>
      <xdr:spPr>
        <a:xfrm flipV="1">
          <a:off x="12387072" y="7729220"/>
          <a:ext cx="152400" cy="1468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49</xdr:row>
      <xdr:rowOff>179070</xdr:rowOff>
    </xdr:from>
    <xdr:to>
      <xdr:col>11</xdr:col>
      <xdr:colOff>127</xdr:colOff>
      <xdr:row>49</xdr:row>
      <xdr:rowOff>179070</xdr:rowOff>
    </xdr:to>
    <xdr:cxnSp macro="_xll.PtreeEvent_ObjectClick">
      <xdr:nvCxnSpPr>
        <xdr:cNvPr id="157" name="PTObj_DBranchHLine_3_16">
          <a:extLst>
            <a:ext uri="{FF2B5EF4-FFF2-40B4-BE49-F238E27FC236}">
              <a16:creationId xmlns:a16="http://schemas.microsoft.com/office/drawing/2014/main" id="{DC1E8533-37A6-4633-B73D-03342C7D1AF6}"/>
            </a:ext>
          </a:extLst>
        </xdr:cNvPr>
        <xdr:cNvCxnSpPr/>
      </xdr:nvCxnSpPr>
      <xdr:spPr>
        <a:xfrm>
          <a:off x="11009122" y="92024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27</xdr:row>
      <xdr:rowOff>173990</xdr:rowOff>
    </xdr:from>
    <xdr:to>
      <xdr:col>10</xdr:col>
      <xdr:colOff>239522</xdr:colOff>
      <xdr:row>49</xdr:row>
      <xdr:rowOff>179070</xdr:rowOff>
    </xdr:to>
    <xdr:cxnSp macro="_xll.PtreeEvent_ObjectClick">
      <xdr:nvCxnSpPr>
        <xdr:cNvPr id="156" name="PTObj_DBranchDLine_3_16">
          <a:extLst>
            <a:ext uri="{FF2B5EF4-FFF2-40B4-BE49-F238E27FC236}">
              <a16:creationId xmlns:a16="http://schemas.microsoft.com/office/drawing/2014/main" id="{1CF888F8-1E98-4661-BDE1-54CAEB336166}"/>
            </a:ext>
          </a:extLst>
        </xdr:cNvPr>
        <xdr:cNvCxnSpPr/>
      </xdr:nvCxnSpPr>
      <xdr:spPr>
        <a:xfrm>
          <a:off x="10856722" y="5146040"/>
          <a:ext cx="152400" cy="4056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37</xdr:row>
      <xdr:rowOff>179070</xdr:rowOff>
    </xdr:from>
    <xdr:to>
      <xdr:col>12</xdr:col>
      <xdr:colOff>127</xdr:colOff>
      <xdr:row>37</xdr:row>
      <xdr:rowOff>179070</xdr:rowOff>
    </xdr:to>
    <xdr:cxnSp macro="_xll.PtreeEvent_ObjectClick">
      <xdr:nvCxnSpPr>
        <xdr:cNvPr id="153" name="PTObj_DBranchHLine_3_15">
          <a:extLst>
            <a:ext uri="{FF2B5EF4-FFF2-40B4-BE49-F238E27FC236}">
              <a16:creationId xmlns:a16="http://schemas.microsoft.com/office/drawing/2014/main" id="{EB6CE7AF-400E-442D-B0AB-4DF660CB52D3}"/>
            </a:ext>
          </a:extLst>
        </xdr:cNvPr>
        <xdr:cNvCxnSpPr/>
      </xdr:nvCxnSpPr>
      <xdr:spPr>
        <a:xfrm>
          <a:off x="12539472" y="69926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35</xdr:row>
      <xdr:rowOff>173989</xdr:rowOff>
    </xdr:from>
    <xdr:to>
      <xdr:col>11</xdr:col>
      <xdr:colOff>239522</xdr:colOff>
      <xdr:row>37</xdr:row>
      <xdr:rowOff>179070</xdr:rowOff>
    </xdr:to>
    <xdr:cxnSp macro="_xll.PtreeEvent_ObjectClick">
      <xdr:nvCxnSpPr>
        <xdr:cNvPr id="152" name="PTObj_DBranchDLine_3_15">
          <a:extLst>
            <a:ext uri="{FF2B5EF4-FFF2-40B4-BE49-F238E27FC236}">
              <a16:creationId xmlns:a16="http://schemas.microsoft.com/office/drawing/2014/main" id="{E8C50901-B2D3-462F-9D37-95DCEA75AC76}"/>
            </a:ext>
          </a:extLst>
        </xdr:cNvPr>
        <xdr:cNvCxnSpPr/>
      </xdr:nvCxnSpPr>
      <xdr:spPr>
        <a:xfrm>
          <a:off x="12387072" y="66192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31</xdr:row>
      <xdr:rowOff>179070</xdr:rowOff>
    </xdr:from>
    <xdr:to>
      <xdr:col>12</xdr:col>
      <xdr:colOff>127</xdr:colOff>
      <xdr:row>31</xdr:row>
      <xdr:rowOff>179070</xdr:rowOff>
    </xdr:to>
    <xdr:cxnSp macro="_xll.PtreeEvent_ObjectClick">
      <xdr:nvCxnSpPr>
        <xdr:cNvPr id="150" name="PTObj_DBranchHLine_3_12">
          <a:extLst>
            <a:ext uri="{FF2B5EF4-FFF2-40B4-BE49-F238E27FC236}">
              <a16:creationId xmlns:a16="http://schemas.microsoft.com/office/drawing/2014/main" id="{07113E42-B4F5-437C-933D-9E8AD899B628}"/>
            </a:ext>
          </a:extLst>
        </xdr:cNvPr>
        <xdr:cNvCxnSpPr/>
      </xdr:nvCxnSpPr>
      <xdr:spPr>
        <a:xfrm>
          <a:off x="12539472" y="58877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31</xdr:row>
      <xdr:rowOff>179070</xdr:rowOff>
    </xdr:from>
    <xdr:to>
      <xdr:col>11</xdr:col>
      <xdr:colOff>239522</xdr:colOff>
      <xdr:row>35</xdr:row>
      <xdr:rowOff>173989</xdr:rowOff>
    </xdr:to>
    <xdr:cxnSp macro="_xll.PtreeEvent_ObjectClick">
      <xdr:nvCxnSpPr>
        <xdr:cNvPr id="149" name="PTObj_DBranchDLine_3_12">
          <a:extLst>
            <a:ext uri="{FF2B5EF4-FFF2-40B4-BE49-F238E27FC236}">
              <a16:creationId xmlns:a16="http://schemas.microsoft.com/office/drawing/2014/main" id="{18E98E9B-F79C-4229-8F6F-95C1F0A5DC89}"/>
            </a:ext>
          </a:extLst>
        </xdr:cNvPr>
        <xdr:cNvCxnSpPr/>
      </xdr:nvCxnSpPr>
      <xdr:spPr>
        <a:xfrm flipV="1">
          <a:off x="12387072" y="588772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35</xdr:row>
      <xdr:rowOff>179070</xdr:rowOff>
    </xdr:from>
    <xdr:to>
      <xdr:col>11</xdr:col>
      <xdr:colOff>127</xdr:colOff>
      <xdr:row>35</xdr:row>
      <xdr:rowOff>179070</xdr:rowOff>
    </xdr:to>
    <xdr:cxnSp macro="_xll.PtreeEvent_ObjectClick">
      <xdr:nvCxnSpPr>
        <xdr:cNvPr id="147" name="PTObj_DBranchHLine_3_11">
          <a:extLst>
            <a:ext uri="{FF2B5EF4-FFF2-40B4-BE49-F238E27FC236}">
              <a16:creationId xmlns:a16="http://schemas.microsoft.com/office/drawing/2014/main" id="{68B614B3-7A7A-4B9A-AD11-E7954CF76382}"/>
            </a:ext>
          </a:extLst>
        </xdr:cNvPr>
        <xdr:cNvCxnSpPr/>
      </xdr:nvCxnSpPr>
      <xdr:spPr>
        <a:xfrm>
          <a:off x="11009122" y="66243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27</xdr:row>
      <xdr:rowOff>173990</xdr:rowOff>
    </xdr:from>
    <xdr:to>
      <xdr:col>10</xdr:col>
      <xdr:colOff>239522</xdr:colOff>
      <xdr:row>35</xdr:row>
      <xdr:rowOff>179070</xdr:rowOff>
    </xdr:to>
    <xdr:cxnSp macro="_xll.PtreeEvent_ObjectClick">
      <xdr:nvCxnSpPr>
        <xdr:cNvPr id="146" name="PTObj_DBranchDLine_3_11">
          <a:extLst>
            <a:ext uri="{FF2B5EF4-FFF2-40B4-BE49-F238E27FC236}">
              <a16:creationId xmlns:a16="http://schemas.microsoft.com/office/drawing/2014/main" id="{31919117-2555-42BB-AE3C-B79CFF23D0BE}"/>
            </a:ext>
          </a:extLst>
        </xdr:cNvPr>
        <xdr:cNvCxnSpPr/>
      </xdr:nvCxnSpPr>
      <xdr:spPr>
        <a:xfrm>
          <a:off x="10856722" y="5146040"/>
          <a:ext cx="152400" cy="14782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25</xdr:row>
      <xdr:rowOff>179070</xdr:rowOff>
    </xdr:from>
    <xdr:to>
      <xdr:col>12</xdr:col>
      <xdr:colOff>127</xdr:colOff>
      <xdr:row>25</xdr:row>
      <xdr:rowOff>179070</xdr:rowOff>
    </xdr:to>
    <xdr:cxnSp macro="_xll.PtreeEvent_ObjectClick">
      <xdr:nvCxnSpPr>
        <xdr:cNvPr id="143" name="PTObj_DBranchHLine_3_10">
          <a:extLst>
            <a:ext uri="{FF2B5EF4-FFF2-40B4-BE49-F238E27FC236}">
              <a16:creationId xmlns:a16="http://schemas.microsoft.com/office/drawing/2014/main" id="{E0AD052A-2202-438C-890B-B658AC0CC717}"/>
            </a:ext>
          </a:extLst>
        </xdr:cNvPr>
        <xdr:cNvCxnSpPr/>
      </xdr:nvCxnSpPr>
      <xdr:spPr>
        <a:xfrm>
          <a:off x="12539472" y="47828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23</xdr:row>
      <xdr:rowOff>173990</xdr:rowOff>
    </xdr:from>
    <xdr:to>
      <xdr:col>11</xdr:col>
      <xdr:colOff>239522</xdr:colOff>
      <xdr:row>25</xdr:row>
      <xdr:rowOff>179070</xdr:rowOff>
    </xdr:to>
    <xdr:cxnSp macro="_xll.PtreeEvent_ObjectClick">
      <xdr:nvCxnSpPr>
        <xdr:cNvPr id="142" name="PTObj_DBranchDLine_3_10">
          <a:extLst>
            <a:ext uri="{FF2B5EF4-FFF2-40B4-BE49-F238E27FC236}">
              <a16:creationId xmlns:a16="http://schemas.microsoft.com/office/drawing/2014/main" id="{A6DB21AA-912E-416D-8DF9-7F8458BFA743}"/>
            </a:ext>
          </a:extLst>
        </xdr:cNvPr>
        <xdr:cNvCxnSpPr/>
      </xdr:nvCxnSpPr>
      <xdr:spPr>
        <a:xfrm>
          <a:off x="12387072" y="44094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239522</xdr:colOff>
      <xdr:row>19</xdr:row>
      <xdr:rowOff>179070</xdr:rowOff>
    </xdr:from>
    <xdr:to>
      <xdr:col>12</xdr:col>
      <xdr:colOff>127</xdr:colOff>
      <xdr:row>19</xdr:row>
      <xdr:rowOff>179070</xdr:rowOff>
    </xdr:to>
    <xdr:cxnSp macro="_xll.PtreeEvent_ObjectClick">
      <xdr:nvCxnSpPr>
        <xdr:cNvPr id="140" name="PTObj_DBranchHLine_3_7">
          <a:extLst>
            <a:ext uri="{FF2B5EF4-FFF2-40B4-BE49-F238E27FC236}">
              <a16:creationId xmlns:a16="http://schemas.microsoft.com/office/drawing/2014/main" id="{E8D33CD7-59F7-423E-8A7B-990ACA55D16D}"/>
            </a:ext>
          </a:extLst>
        </xdr:cNvPr>
        <xdr:cNvCxnSpPr/>
      </xdr:nvCxnSpPr>
      <xdr:spPr>
        <a:xfrm>
          <a:off x="12539472" y="36779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87122</xdr:colOff>
      <xdr:row>19</xdr:row>
      <xdr:rowOff>179070</xdr:rowOff>
    </xdr:from>
    <xdr:to>
      <xdr:col>11</xdr:col>
      <xdr:colOff>239522</xdr:colOff>
      <xdr:row>23</xdr:row>
      <xdr:rowOff>173990</xdr:rowOff>
    </xdr:to>
    <xdr:cxnSp macro="_xll.PtreeEvent_ObjectClick">
      <xdr:nvCxnSpPr>
        <xdr:cNvPr id="139" name="PTObj_DBranchDLine_3_7">
          <a:extLst>
            <a:ext uri="{FF2B5EF4-FFF2-40B4-BE49-F238E27FC236}">
              <a16:creationId xmlns:a16="http://schemas.microsoft.com/office/drawing/2014/main" id="{66A0E32C-F071-49E9-817A-E42AA136FE91}"/>
            </a:ext>
          </a:extLst>
        </xdr:cNvPr>
        <xdr:cNvCxnSpPr/>
      </xdr:nvCxnSpPr>
      <xdr:spPr>
        <a:xfrm flipV="1">
          <a:off x="12387072" y="3677920"/>
          <a:ext cx="152400" cy="7315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23</xdr:row>
      <xdr:rowOff>179070</xdr:rowOff>
    </xdr:from>
    <xdr:to>
      <xdr:col>11</xdr:col>
      <xdr:colOff>127</xdr:colOff>
      <xdr:row>23</xdr:row>
      <xdr:rowOff>179070</xdr:rowOff>
    </xdr:to>
    <xdr:cxnSp macro="_xll.PtreeEvent_ObjectClick">
      <xdr:nvCxnSpPr>
        <xdr:cNvPr id="137" name="PTObj_DBranchHLine_3_6">
          <a:extLst>
            <a:ext uri="{FF2B5EF4-FFF2-40B4-BE49-F238E27FC236}">
              <a16:creationId xmlns:a16="http://schemas.microsoft.com/office/drawing/2014/main" id="{36A9A780-614F-466C-9F21-52D34C4A9F6B}"/>
            </a:ext>
          </a:extLst>
        </xdr:cNvPr>
        <xdr:cNvCxnSpPr/>
      </xdr:nvCxnSpPr>
      <xdr:spPr>
        <a:xfrm>
          <a:off x="11009122" y="44145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23</xdr:row>
      <xdr:rowOff>179070</xdr:rowOff>
    </xdr:from>
    <xdr:to>
      <xdr:col>10</xdr:col>
      <xdr:colOff>239522</xdr:colOff>
      <xdr:row>27</xdr:row>
      <xdr:rowOff>173990</xdr:rowOff>
    </xdr:to>
    <xdr:cxnSp macro="_xll.PtreeEvent_ObjectClick">
      <xdr:nvCxnSpPr>
        <xdr:cNvPr id="136" name="PTObj_DBranchDLine_3_6">
          <a:extLst>
            <a:ext uri="{FF2B5EF4-FFF2-40B4-BE49-F238E27FC236}">
              <a16:creationId xmlns:a16="http://schemas.microsoft.com/office/drawing/2014/main" id="{C385D1F3-EE91-4E98-934C-341D12F6896E}"/>
            </a:ext>
          </a:extLst>
        </xdr:cNvPr>
        <xdr:cNvCxnSpPr/>
      </xdr:nvCxnSpPr>
      <xdr:spPr>
        <a:xfrm flipV="1">
          <a:off x="10856722" y="4414520"/>
          <a:ext cx="152400" cy="7315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57</xdr:row>
      <xdr:rowOff>179070</xdr:rowOff>
    </xdr:from>
    <xdr:to>
      <xdr:col>10</xdr:col>
      <xdr:colOff>127</xdr:colOff>
      <xdr:row>57</xdr:row>
      <xdr:rowOff>179070</xdr:rowOff>
    </xdr:to>
    <xdr:cxnSp macro="_xll.PtreeEvent_ObjectClick">
      <xdr:nvCxnSpPr>
        <xdr:cNvPr id="133" name="PTObj_DBranchHLine_3_24">
          <a:extLst>
            <a:ext uri="{FF2B5EF4-FFF2-40B4-BE49-F238E27FC236}">
              <a16:creationId xmlns:a16="http://schemas.microsoft.com/office/drawing/2014/main" id="{96281B6F-E576-48E5-9FB1-2253904098E4}"/>
            </a:ext>
          </a:extLst>
        </xdr:cNvPr>
        <xdr:cNvCxnSpPr/>
      </xdr:nvCxnSpPr>
      <xdr:spPr>
        <a:xfrm>
          <a:off x="9485122" y="1067562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55</xdr:row>
      <xdr:rowOff>173989</xdr:rowOff>
    </xdr:from>
    <xdr:to>
      <xdr:col>9</xdr:col>
      <xdr:colOff>239522</xdr:colOff>
      <xdr:row>57</xdr:row>
      <xdr:rowOff>179070</xdr:rowOff>
    </xdr:to>
    <xdr:cxnSp macro="_xll.PtreeEvent_ObjectClick">
      <xdr:nvCxnSpPr>
        <xdr:cNvPr id="132" name="PTObj_DBranchDLine_3_24">
          <a:extLst>
            <a:ext uri="{FF2B5EF4-FFF2-40B4-BE49-F238E27FC236}">
              <a16:creationId xmlns:a16="http://schemas.microsoft.com/office/drawing/2014/main" id="{58682C93-58A9-4D87-A429-A67598ADEAA1}"/>
            </a:ext>
          </a:extLst>
        </xdr:cNvPr>
        <xdr:cNvCxnSpPr/>
      </xdr:nvCxnSpPr>
      <xdr:spPr>
        <a:xfrm>
          <a:off x="9332722" y="103022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239522</xdr:colOff>
      <xdr:row>27</xdr:row>
      <xdr:rowOff>179070</xdr:rowOff>
    </xdr:from>
    <xdr:to>
      <xdr:col>10</xdr:col>
      <xdr:colOff>127</xdr:colOff>
      <xdr:row>27</xdr:row>
      <xdr:rowOff>179070</xdr:rowOff>
    </xdr:to>
    <xdr:cxnSp macro="_xll.PtreeEvent_ObjectClick">
      <xdr:nvCxnSpPr>
        <xdr:cNvPr id="130" name="PTObj_DBranchHLine_3_5">
          <a:extLst>
            <a:ext uri="{FF2B5EF4-FFF2-40B4-BE49-F238E27FC236}">
              <a16:creationId xmlns:a16="http://schemas.microsoft.com/office/drawing/2014/main" id="{32499D29-9774-42C0-9F76-4E77B956E829}"/>
            </a:ext>
          </a:extLst>
        </xdr:cNvPr>
        <xdr:cNvCxnSpPr/>
      </xdr:nvCxnSpPr>
      <xdr:spPr>
        <a:xfrm>
          <a:off x="9485122" y="515112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87122</xdr:colOff>
      <xdr:row>27</xdr:row>
      <xdr:rowOff>179070</xdr:rowOff>
    </xdr:from>
    <xdr:to>
      <xdr:col>9</xdr:col>
      <xdr:colOff>239522</xdr:colOff>
      <xdr:row>55</xdr:row>
      <xdr:rowOff>173989</xdr:rowOff>
    </xdr:to>
    <xdr:cxnSp macro="_xll.PtreeEvent_ObjectClick">
      <xdr:nvCxnSpPr>
        <xdr:cNvPr id="129" name="PTObj_DBranchDLine_3_5">
          <a:extLst>
            <a:ext uri="{FF2B5EF4-FFF2-40B4-BE49-F238E27FC236}">
              <a16:creationId xmlns:a16="http://schemas.microsoft.com/office/drawing/2014/main" id="{660E7DA0-E36C-4318-B29E-D067A93386B1}"/>
            </a:ext>
          </a:extLst>
        </xdr:cNvPr>
        <xdr:cNvCxnSpPr/>
      </xdr:nvCxnSpPr>
      <xdr:spPr>
        <a:xfrm flipV="1">
          <a:off x="9332722" y="5151120"/>
          <a:ext cx="152400" cy="51511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55</xdr:row>
      <xdr:rowOff>179070</xdr:rowOff>
    </xdr:from>
    <xdr:to>
      <xdr:col>9</xdr:col>
      <xdr:colOff>127</xdr:colOff>
      <xdr:row>55</xdr:row>
      <xdr:rowOff>179070</xdr:rowOff>
    </xdr:to>
    <xdr:cxnSp macro="_xll.PtreeEvent_ObjectClick">
      <xdr:nvCxnSpPr>
        <xdr:cNvPr id="127" name="PTObj_DBranchHLine_3_4">
          <a:extLst>
            <a:ext uri="{FF2B5EF4-FFF2-40B4-BE49-F238E27FC236}">
              <a16:creationId xmlns:a16="http://schemas.microsoft.com/office/drawing/2014/main" id="{3962F371-FC3C-495A-A96F-61B283BBD066}"/>
            </a:ext>
          </a:extLst>
        </xdr:cNvPr>
        <xdr:cNvCxnSpPr/>
      </xdr:nvCxnSpPr>
      <xdr:spPr>
        <a:xfrm>
          <a:off x="7961122" y="1030732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55</xdr:row>
      <xdr:rowOff>179070</xdr:rowOff>
    </xdr:from>
    <xdr:to>
      <xdr:col>8</xdr:col>
      <xdr:colOff>239522</xdr:colOff>
      <xdr:row>59</xdr:row>
      <xdr:rowOff>173989</xdr:rowOff>
    </xdr:to>
    <xdr:cxnSp macro="_xll.PtreeEvent_ObjectClick">
      <xdr:nvCxnSpPr>
        <xdr:cNvPr id="126" name="PTObj_DBranchDLine_3_4">
          <a:extLst>
            <a:ext uri="{FF2B5EF4-FFF2-40B4-BE49-F238E27FC236}">
              <a16:creationId xmlns:a16="http://schemas.microsoft.com/office/drawing/2014/main" id="{3A6C872C-C212-44C3-A8DF-8B842F2727B3}"/>
            </a:ext>
          </a:extLst>
        </xdr:cNvPr>
        <xdr:cNvCxnSpPr/>
      </xdr:nvCxnSpPr>
      <xdr:spPr>
        <a:xfrm flipV="1">
          <a:off x="7808722" y="1030732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65</xdr:row>
      <xdr:rowOff>179070</xdr:rowOff>
    </xdr:from>
    <xdr:to>
      <xdr:col>8</xdr:col>
      <xdr:colOff>127</xdr:colOff>
      <xdr:row>65</xdr:row>
      <xdr:rowOff>179070</xdr:rowOff>
    </xdr:to>
    <xdr:cxnSp macro="_xll.PtreeEvent_ObjectClick">
      <xdr:nvCxnSpPr>
        <xdr:cNvPr id="123" name="PTObj_DBranchHLine_3_26">
          <a:extLst>
            <a:ext uri="{FF2B5EF4-FFF2-40B4-BE49-F238E27FC236}">
              <a16:creationId xmlns:a16="http://schemas.microsoft.com/office/drawing/2014/main" id="{4154FC09-71EC-446D-9993-3C41FC558331}"/>
            </a:ext>
          </a:extLst>
        </xdr:cNvPr>
        <xdr:cNvCxnSpPr/>
      </xdr:nvCxnSpPr>
      <xdr:spPr>
        <a:xfrm>
          <a:off x="6252972" y="12148820"/>
          <a:ext cx="14687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63</xdr:row>
      <xdr:rowOff>173989</xdr:rowOff>
    </xdr:from>
    <xdr:to>
      <xdr:col>7</xdr:col>
      <xdr:colOff>239522</xdr:colOff>
      <xdr:row>65</xdr:row>
      <xdr:rowOff>179070</xdr:rowOff>
    </xdr:to>
    <xdr:cxnSp macro="_xll.PtreeEvent_ObjectClick">
      <xdr:nvCxnSpPr>
        <xdr:cNvPr id="122" name="PTObj_DBranchDLine_3_26">
          <a:extLst>
            <a:ext uri="{FF2B5EF4-FFF2-40B4-BE49-F238E27FC236}">
              <a16:creationId xmlns:a16="http://schemas.microsoft.com/office/drawing/2014/main" id="{85442907-9C07-42F9-98F1-D3676990B6DF}"/>
            </a:ext>
          </a:extLst>
        </xdr:cNvPr>
        <xdr:cNvCxnSpPr/>
      </xdr:nvCxnSpPr>
      <xdr:spPr>
        <a:xfrm>
          <a:off x="6100572" y="117754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239522</xdr:colOff>
      <xdr:row>59</xdr:row>
      <xdr:rowOff>179070</xdr:rowOff>
    </xdr:from>
    <xdr:to>
      <xdr:col>8</xdr:col>
      <xdr:colOff>127</xdr:colOff>
      <xdr:row>59</xdr:row>
      <xdr:rowOff>179070</xdr:rowOff>
    </xdr:to>
    <xdr:cxnSp macro="_xll.PtreeEvent_ObjectClick">
      <xdr:nvCxnSpPr>
        <xdr:cNvPr id="120" name="PTObj_DBranchHLine_3_3">
          <a:extLst>
            <a:ext uri="{FF2B5EF4-FFF2-40B4-BE49-F238E27FC236}">
              <a16:creationId xmlns:a16="http://schemas.microsoft.com/office/drawing/2014/main" id="{EA20CA78-AE1E-47F6-B82E-E800F3364B10}"/>
            </a:ext>
          </a:extLst>
        </xdr:cNvPr>
        <xdr:cNvCxnSpPr/>
      </xdr:nvCxnSpPr>
      <xdr:spPr>
        <a:xfrm>
          <a:off x="6252972" y="11043920"/>
          <a:ext cx="14687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87122</xdr:colOff>
      <xdr:row>59</xdr:row>
      <xdr:rowOff>179070</xdr:rowOff>
    </xdr:from>
    <xdr:to>
      <xdr:col>7</xdr:col>
      <xdr:colOff>239522</xdr:colOff>
      <xdr:row>63</xdr:row>
      <xdr:rowOff>173989</xdr:rowOff>
    </xdr:to>
    <xdr:cxnSp macro="_xll.PtreeEvent_ObjectClick">
      <xdr:nvCxnSpPr>
        <xdr:cNvPr id="119" name="PTObj_DBranchDLine_3_3">
          <a:extLst>
            <a:ext uri="{FF2B5EF4-FFF2-40B4-BE49-F238E27FC236}">
              <a16:creationId xmlns:a16="http://schemas.microsoft.com/office/drawing/2014/main" id="{63D47FA2-60DC-4C38-AF52-68015236950F}"/>
            </a:ext>
          </a:extLst>
        </xdr:cNvPr>
        <xdr:cNvCxnSpPr/>
      </xdr:nvCxnSpPr>
      <xdr:spPr>
        <a:xfrm flipV="1">
          <a:off x="6100572" y="1104392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63</xdr:row>
      <xdr:rowOff>179070</xdr:rowOff>
    </xdr:from>
    <xdr:to>
      <xdr:col>7</xdr:col>
      <xdr:colOff>127</xdr:colOff>
      <xdr:row>63</xdr:row>
      <xdr:rowOff>179070</xdr:rowOff>
    </xdr:to>
    <xdr:cxnSp macro="_xll.PtreeEvent_ObjectClick">
      <xdr:nvCxnSpPr>
        <xdr:cNvPr id="117" name="PTObj_DBranchHLine_3_2">
          <a:extLst>
            <a:ext uri="{FF2B5EF4-FFF2-40B4-BE49-F238E27FC236}">
              <a16:creationId xmlns:a16="http://schemas.microsoft.com/office/drawing/2014/main" id="{33BA2651-97E8-4F09-BC51-EC200EEE9879}"/>
            </a:ext>
          </a:extLst>
        </xdr:cNvPr>
        <xdr:cNvCxnSpPr/>
      </xdr:nvCxnSpPr>
      <xdr:spPr>
        <a:xfrm>
          <a:off x="4728972" y="1178052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63</xdr:row>
      <xdr:rowOff>179070</xdr:rowOff>
    </xdr:from>
    <xdr:to>
      <xdr:col>6</xdr:col>
      <xdr:colOff>239522</xdr:colOff>
      <xdr:row>67</xdr:row>
      <xdr:rowOff>173989</xdr:rowOff>
    </xdr:to>
    <xdr:cxnSp macro="_xll.PtreeEvent_ObjectClick">
      <xdr:nvCxnSpPr>
        <xdr:cNvPr id="116" name="PTObj_DBranchDLine_3_2">
          <a:extLst>
            <a:ext uri="{FF2B5EF4-FFF2-40B4-BE49-F238E27FC236}">
              <a16:creationId xmlns:a16="http://schemas.microsoft.com/office/drawing/2014/main" id="{C857C85E-5549-4F46-AABB-F8078CA57DD5}"/>
            </a:ext>
          </a:extLst>
        </xdr:cNvPr>
        <xdr:cNvCxnSpPr/>
      </xdr:nvCxnSpPr>
      <xdr:spPr>
        <a:xfrm flipV="1">
          <a:off x="4576572" y="11780520"/>
          <a:ext cx="152400" cy="7315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239522</xdr:colOff>
      <xdr:row>69</xdr:row>
      <xdr:rowOff>179070</xdr:rowOff>
    </xdr:from>
    <xdr:to>
      <xdr:col>7</xdr:col>
      <xdr:colOff>127</xdr:colOff>
      <xdr:row>69</xdr:row>
      <xdr:rowOff>179070</xdr:rowOff>
    </xdr:to>
    <xdr:cxnSp macro="_xll.PtreeEvent_ObjectClick">
      <xdr:nvCxnSpPr>
        <xdr:cNvPr id="113" name="PTObj_DBranchHLine_3_27">
          <a:extLst>
            <a:ext uri="{FF2B5EF4-FFF2-40B4-BE49-F238E27FC236}">
              <a16:creationId xmlns:a16="http://schemas.microsoft.com/office/drawing/2014/main" id="{3225DC2C-9BA6-4549-9C39-37B276567A2A}"/>
            </a:ext>
          </a:extLst>
        </xdr:cNvPr>
        <xdr:cNvCxnSpPr/>
      </xdr:nvCxnSpPr>
      <xdr:spPr>
        <a:xfrm>
          <a:off x="4728972" y="1288542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87122</xdr:colOff>
      <xdr:row>67</xdr:row>
      <xdr:rowOff>173989</xdr:rowOff>
    </xdr:from>
    <xdr:to>
      <xdr:col>6</xdr:col>
      <xdr:colOff>239522</xdr:colOff>
      <xdr:row>69</xdr:row>
      <xdr:rowOff>179070</xdr:rowOff>
    </xdr:to>
    <xdr:cxnSp macro="_xll.PtreeEvent_ObjectClick">
      <xdr:nvCxnSpPr>
        <xdr:cNvPr id="112" name="PTObj_DBranchDLine_3_27">
          <a:extLst>
            <a:ext uri="{FF2B5EF4-FFF2-40B4-BE49-F238E27FC236}">
              <a16:creationId xmlns:a16="http://schemas.microsoft.com/office/drawing/2014/main" id="{CEF8F2F1-A2EB-4151-98F2-4FDC0A0D9DE9}"/>
            </a:ext>
          </a:extLst>
        </xdr:cNvPr>
        <xdr:cNvCxnSpPr/>
      </xdr:nvCxnSpPr>
      <xdr:spPr>
        <a:xfrm>
          <a:off x="4576572" y="125120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239522</xdr:colOff>
      <xdr:row>61</xdr:row>
      <xdr:rowOff>179070</xdr:rowOff>
    </xdr:from>
    <xdr:to>
      <xdr:col>9</xdr:col>
      <xdr:colOff>127</xdr:colOff>
      <xdr:row>61</xdr:row>
      <xdr:rowOff>179070</xdr:rowOff>
    </xdr:to>
    <xdr:cxnSp macro="_xll.PtreeEvent_ObjectClick">
      <xdr:nvCxnSpPr>
        <xdr:cNvPr id="105" name="PTObj_DBranchHLine_3_25">
          <a:extLst>
            <a:ext uri="{FF2B5EF4-FFF2-40B4-BE49-F238E27FC236}">
              <a16:creationId xmlns:a16="http://schemas.microsoft.com/office/drawing/2014/main" id="{67D59B34-97C4-4492-8134-C97181C39D20}"/>
            </a:ext>
          </a:extLst>
        </xdr:cNvPr>
        <xdr:cNvCxnSpPr/>
      </xdr:nvCxnSpPr>
      <xdr:spPr>
        <a:xfrm>
          <a:off x="7961122" y="11412220"/>
          <a:ext cx="12846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87122</xdr:colOff>
      <xdr:row>59</xdr:row>
      <xdr:rowOff>173989</xdr:rowOff>
    </xdr:from>
    <xdr:to>
      <xdr:col>8</xdr:col>
      <xdr:colOff>239522</xdr:colOff>
      <xdr:row>61</xdr:row>
      <xdr:rowOff>179070</xdr:rowOff>
    </xdr:to>
    <xdr:cxnSp macro="_xll.PtreeEvent_ObjectClick">
      <xdr:nvCxnSpPr>
        <xdr:cNvPr id="104" name="PTObj_DBranchDLine_3_25">
          <a:extLst>
            <a:ext uri="{FF2B5EF4-FFF2-40B4-BE49-F238E27FC236}">
              <a16:creationId xmlns:a16="http://schemas.microsoft.com/office/drawing/2014/main" id="{26BAF1BA-97C3-421F-ADC2-604D04158ABE}"/>
            </a:ext>
          </a:extLst>
        </xdr:cNvPr>
        <xdr:cNvCxnSpPr/>
      </xdr:nvCxnSpPr>
      <xdr:spPr>
        <a:xfrm>
          <a:off x="7808722" y="110388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239522</xdr:colOff>
      <xdr:row>53</xdr:row>
      <xdr:rowOff>179070</xdr:rowOff>
    </xdr:from>
    <xdr:to>
      <xdr:col>11</xdr:col>
      <xdr:colOff>127</xdr:colOff>
      <xdr:row>53</xdr:row>
      <xdr:rowOff>179070</xdr:rowOff>
    </xdr:to>
    <xdr:cxnSp macro="_xll.PtreeEvent_ObjectClick">
      <xdr:nvCxnSpPr>
        <xdr:cNvPr id="97" name="PTObj_DBranchHLine_3_23">
          <a:extLst>
            <a:ext uri="{FF2B5EF4-FFF2-40B4-BE49-F238E27FC236}">
              <a16:creationId xmlns:a16="http://schemas.microsoft.com/office/drawing/2014/main" id="{FF5ED6BD-FDD3-4076-839A-9447B0E0CEA0}"/>
            </a:ext>
          </a:extLst>
        </xdr:cNvPr>
        <xdr:cNvCxnSpPr/>
      </xdr:nvCxnSpPr>
      <xdr:spPr>
        <a:xfrm>
          <a:off x="11009122" y="9939020"/>
          <a:ext cx="12909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87122</xdr:colOff>
      <xdr:row>27</xdr:row>
      <xdr:rowOff>173990</xdr:rowOff>
    </xdr:from>
    <xdr:to>
      <xdr:col>10</xdr:col>
      <xdr:colOff>239522</xdr:colOff>
      <xdr:row>53</xdr:row>
      <xdr:rowOff>179070</xdr:rowOff>
    </xdr:to>
    <xdr:cxnSp macro="_xll.PtreeEvent_ObjectClick">
      <xdr:nvCxnSpPr>
        <xdr:cNvPr id="96" name="PTObj_DBranchDLine_3_23">
          <a:extLst>
            <a:ext uri="{FF2B5EF4-FFF2-40B4-BE49-F238E27FC236}">
              <a16:creationId xmlns:a16="http://schemas.microsoft.com/office/drawing/2014/main" id="{AACD4B74-B068-4456-AFDD-65D700919BA3}"/>
            </a:ext>
          </a:extLst>
        </xdr:cNvPr>
        <xdr:cNvCxnSpPr/>
      </xdr:nvCxnSpPr>
      <xdr:spPr>
        <a:xfrm>
          <a:off x="10856722" y="5146040"/>
          <a:ext cx="152400" cy="47929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47</xdr:row>
      <xdr:rowOff>179070</xdr:rowOff>
    </xdr:from>
    <xdr:to>
      <xdr:col>13</xdr:col>
      <xdr:colOff>127</xdr:colOff>
      <xdr:row>47</xdr:row>
      <xdr:rowOff>179070</xdr:rowOff>
    </xdr:to>
    <xdr:cxnSp macro="_xll.PtreeEvent_ObjectClick">
      <xdr:nvCxnSpPr>
        <xdr:cNvPr id="89" name="PTObj_DBranchHLine_3_21">
          <a:extLst>
            <a:ext uri="{FF2B5EF4-FFF2-40B4-BE49-F238E27FC236}">
              <a16:creationId xmlns:a16="http://schemas.microsoft.com/office/drawing/2014/main" id="{F99C772F-2570-4FF4-9254-81A5A2C82DC2}"/>
            </a:ext>
          </a:extLst>
        </xdr:cNvPr>
        <xdr:cNvCxnSpPr/>
      </xdr:nvCxnSpPr>
      <xdr:spPr>
        <a:xfrm>
          <a:off x="14069822" y="8834120"/>
          <a:ext cx="16148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41</xdr:row>
      <xdr:rowOff>173989</xdr:rowOff>
    </xdr:from>
    <xdr:to>
      <xdr:col>12</xdr:col>
      <xdr:colOff>239522</xdr:colOff>
      <xdr:row>47</xdr:row>
      <xdr:rowOff>179070</xdr:rowOff>
    </xdr:to>
    <xdr:cxnSp macro="_xll.PtreeEvent_ObjectClick">
      <xdr:nvCxnSpPr>
        <xdr:cNvPr id="88" name="PTObj_DBranchDLine_3_21">
          <a:extLst>
            <a:ext uri="{FF2B5EF4-FFF2-40B4-BE49-F238E27FC236}">
              <a16:creationId xmlns:a16="http://schemas.microsoft.com/office/drawing/2014/main" id="{CD264F1E-24B8-49E4-8988-E63B596BB223}"/>
            </a:ext>
          </a:extLst>
        </xdr:cNvPr>
        <xdr:cNvCxnSpPr/>
      </xdr:nvCxnSpPr>
      <xdr:spPr>
        <a:xfrm>
          <a:off x="13917422" y="7724139"/>
          <a:ext cx="152400" cy="11099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45</xdr:row>
      <xdr:rowOff>179070</xdr:rowOff>
    </xdr:from>
    <xdr:to>
      <xdr:col>13</xdr:col>
      <xdr:colOff>127</xdr:colOff>
      <xdr:row>45</xdr:row>
      <xdr:rowOff>179070</xdr:rowOff>
    </xdr:to>
    <xdr:cxnSp macro="_xll.PtreeEvent_ObjectClick">
      <xdr:nvCxnSpPr>
        <xdr:cNvPr id="85" name="PTObj_DBranchHLine_3_20">
          <a:extLst>
            <a:ext uri="{FF2B5EF4-FFF2-40B4-BE49-F238E27FC236}">
              <a16:creationId xmlns:a16="http://schemas.microsoft.com/office/drawing/2014/main" id="{95E310C0-FA39-4C4B-A91C-67E71D4EFFD2}"/>
            </a:ext>
          </a:extLst>
        </xdr:cNvPr>
        <xdr:cNvCxnSpPr/>
      </xdr:nvCxnSpPr>
      <xdr:spPr>
        <a:xfrm>
          <a:off x="14069822" y="846582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41</xdr:row>
      <xdr:rowOff>173989</xdr:rowOff>
    </xdr:from>
    <xdr:to>
      <xdr:col>12</xdr:col>
      <xdr:colOff>239522</xdr:colOff>
      <xdr:row>45</xdr:row>
      <xdr:rowOff>179070</xdr:rowOff>
    </xdr:to>
    <xdr:cxnSp macro="_xll.PtreeEvent_ObjectClick">
      <xdr:nvCxnSpPr>
        <xdr:cNvPr id="84" name="PTObj_DBranchDLine_3_20">
          <a:extLst>
            <a:ext uri="{FF2B5EF4-FFF2-40B4-BE49-F238E27FC236}">
              <a16:creationId xmlns:a16="http://schemas.microsoft.com/office/drawing/2014/main" id="{F658D89D-2053-4256-A356-6D98F5A26B0E}"/>
            </a:ext>
          </a:extLst>
        </xdr:cNvPr>
        <xdr:cNvCxnSpPr/>
      </xdr:nvCxnSpPr>
      <xdr:spPr>
        <a:xfrm>
          <a:off x="13917422" y="7724139"/>
          <a:ext cx="152400" cy="7416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43</xdr:row>
      <xdr:rowOff>179070</xdr:rowOff>
    </xdr:from>
    <xdr:to>
      <xdr:col>13</xdr:col>
      <xdr:colOff>127</xdr:colOff>
      <xdr:row>43</xdr:row>
      <xdr:rowOff>179070</xdr:rowOff>
    </xdr:to>
    <xdr:cxnSp macro="_xll.PtreeEvent_ObjectClick">
      <xdr:nvCxnSpPr>
        <xdr:cNvPr id="81" name="PTObj_DBranchHLine_3_19">
          <a:extLst>
            <a:ext uri="{FF2B5EF4-FFF2-40B4-BE49-F238E27FC236}">
              <a16:creationId xmlns:a16="http://schemas.microsoft.com/office/drawing/2014/main" id="{15401261-5731-4D96-A943-82149CB4C06B}"/>
            </a:ext>
          </a:extLst>
        </xdr:cNvPr>
        <xdr:cNvCxnSpPr/>
      </xdr:nvCxnSpPr>
      <xdr:spPr>
        <a:xfrm>
          <a:off x="14069822" y="809752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41</xdr:row>
      <xdr:rowOff>173989</xdr:rowOff>
    </xdr:from>
    <xdr:to>
      <xdr:col>12</xdr:col>
      <xdr:colOff>239522</xdr:colOff>
      <xdr:row>43</xdr:row>
      <xdr:rowOff>179070</xdr:rowOff>
    </xdr:to>
    <xdr:cxnSp macro="_xll.PtreeEvent_ObjectClick">
      <xdr:nvCxnSpPr>
        <xdr:cNvPr id="80" name="PTObj_DBranchDLine_3_19">
          <a:extLst>
            <a:ext uri="{FF2B5EF4-FFF2-40B4-BE49-F238E27FC236}">
              <a16:creationId xmlns:a16="http://schemas.microsoft.com/office/drawing/2014/main" id="{04B0EA9A-A5D0-4EDC-8ECF-197863C06370}"/>
            </a:ext>
          </a:extLst>
        </xdr:cNvPr>
        <xdr:cNvCxnSpPr/>
      </xdr:nvCxnSpPr>
      <xdr:spPr>
        <a:xfrm>
          <a:off x="13917422" y="7724139"/>
          <a:ext cx="152400" cy="3733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39</xdr:row>
      <xdr:rowOff>179070</xdr:rowOff>
    </xdr:from>
    <xdr:to>
      <xdr:col>13</xdr:col>
      <xdr:colOff>127</xdr:colOff>
      <xdr:row>39</xdr:row>
      <xdr:rowOff>179070</xdr:rowOff>
    </xdr:to>
    <xdr:cxnSp macro="_xll.PtreeEvent_ObjectClick">
      <xdr:nvCxnSpPr>
        <xdr:cNvPr id="77" name="PTObj_DBranchHLine_3_18">
          <a:extLst>
            <a:ext uri="{FF2B5EF4-FFF2-40B4-BE49-F238E27FC236}">
              <a16:creationId xmlns:a16="http://schemas.microsoft.com/office/drawing/2014/main" id="{C648C879-B2E8-4D4D-8606-24A04CD40813}"/>
            </a:ext>
          </a:extLst>
        </xdr:cNvPr>
        <xdr:cNvCxnSpPr/>
      </xdr:nvCxnSpPr>
      <xdr:spPr>
        <a:xfrm>
          <a:off x="14069822" y="736092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39</xdr:row>
      <xdr:rowOff>179070</xdr:rowOff>
    </xdr:from>
    <xdr:to>
      <xdr:col>12</xdr:col>
      <xdr:colOff>239522</xdr:colOff>
      <xdr:row>41</xdr:row>
      <xdr:rowOff>173989</xdr:rowOff>
    </xdr:to>
    <xdr:cxnSp macro="_xll.PtreeEvent_ObjectClick">
      <xdr:nvCxnSpPr>
        <xdr:cNvPr id="76" name="PTObj_DBranchDLine_3_18">
          <a:extLst>
            <a:ext uri="{FF2B5EF4-FFF2-40B4-BE49-F238E27FC236}">
              <a16:creationId xmlns:a16="http://schemas.microsoft.com/office/drawing/2014/main" id="{11CFE1B7-0834-4181-8A6A-9C33A3AEEE2F}"/>
            </a:ext>
          </a:extLst>
        </xdr:cNvPr>
        <xdr:cNvCxnSpPr/>
      </xdr:nvCxnSpPr>
      <xdr:spPr>
        <a:xfrm flipV="1">
          <a:off x="13917422" y="7360920"/>
          <a:ext cx="152400" cy="3632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33</xdr:row>
      <xdr:rowOff>179070</xdr:rowOff>
    </xdr:from>
    <xdr:to>
      <xdr:col>13</xdr:col>
      <xdr:colOff>127</xdr:colOff>
      <xdr:row>33</xdr:row>
      <xdr:rowOff>179070</xdr:rowOff>
    </xdr:to>
    <xdr:cxnSp macro="_xll.PtreeEvent_ObjectClick">
      <xdr:nvCxnSpPr>
        <xdr:cNvPr id="61" name="PTObj_DBranchHLine_3_14">
          <a:extLst>
            <a:ext uri="{FF2B5EF4-FFF2-40B4-BE49-F238E27FC236}">
              <a16:creationId xmlns:a16="http://schemas.microsoft.com/office/drawing/2014/main" id="{A71FE462-2AF3-4D41-8175-FF57FA433F8F}"/>
            </a:ext>
          </a:extLst>
        </xdr:cNvPr>
        <xdr:cNvCxnSpPr/>
      </xdr:nvCxnSpPr>
      <xdr:spPr>
        <a:xfrm>
          <a:off x="14069822" y="625602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31</xdr:row>
      <xdr:rowOff>173990</xdr:rowOff>
    </xdr:from>
    <xdr:to>
      <xdr:col>12</xdr:col>
      <xdr:colOff>239522</xdr:colOff>
      <xdr:row>33</xdr:row>
      <xdr:rowOff>179070</xdr:rowOff>
    </xdr:to>
    <xdr:cxnSp macro="_xll.PtreeEvent_ObjectClick">
      <xdr:nvCxnSpPr>
        <xdr:cNvPr id="60" name="PTObj_DBranchDLine_3_14">
          <a:extLst>
            <a:ext uri="{FF2B5EF4-FFF2-40B4-BE49-F238E27FC236}">
              <a16:creationId xmlns:a16="http://schemas.microsoft.com/office/drawing/2014/main" id="{274C4A82-B87F-4825-ACE4-2FF05BDD359E}"/>
            </a:ext>
          </a:extLst>
        </xdr:cNvPr>
        <xdr:cNvCxnSpPr/>
      </xdr:nvCxnSpPr>
      <xdr:spPr>
        <a:xfrm>
          <a:off x="13917422" y="58826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29</xdr:row>
      <xdr:rowOff>179070</xdr:rowOff>
    </xdr:from>
    <xdr:to>
      <xdr:col>13</xdr:col>
      <xdr:colOff>127</xdr:colOff>
      <xdr:row>29</xdr:row>
      <xdr:rowOff>179070</xdr:rowOff>
    </xdr:to>
    <xdr:cxnSp macro="_xll.PtreeEvent_ObjectClick">
      <xdr:nvCxnSpPr>
        <xdr:cNvPr id="57" name="PTObj_DBranchHLine_3_13">
          <a:extLst>
            <a:ext uri="{FF2B5EF4-FFF2-40B4-BE49-F238E27FC236}">
              <a16:creationId xmlns:a16="http://schemas.microsoft.com/office/drawing/2014/main" id="{40D68607-8905-490E-AB0C-68E06F4C3299}"/>
            </a:ext>
          </a:extLst>
        </xdr:cNvPr>
        <xdr:cNvCxnSpPr/>
      </xdr:nvCxnSpPr>
      <xdr:spPr>
        <a:xfrm>
          <a:off x="14069822" y="551942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29</xdr:row>
      <xdr:rowOff>179070</xdr:rowOff>
    </xdr:from>
    <xdr:to>
      <xdr:col>12</xdr:col>
      <xdr:colOff>239522</xdr:colOff>
      <xdr:row>31</xdr:row>
      <xdr:rowOff>173990</xdr:rowOff>
    </xdr:to>
    <xdr:cxnSp macro="_xll.PtreeEvent_ObjectClick">
      <xdr:nvCxnSpPr>
        <xdr:cNvPr id="56" name="PTObj_DBranchDLine_3_13">
          <a:extLst>
            <a:ext uri="{FF2B5EF4-FFF2-40B4-BE49-F238E27FC236}">
              <a16:creationId xmlns:a16="http://schemas.microsoft.com/office/drawing/2014/main" id="{1908DCD3-9626-4AD4-9644-C36971160F6A}"/>
            </a:ext>
          </a:extLst>
        </xdr:cNvPr>
        <xdr:cNvCxnSpPr/>
      </xdr:nvCxnSpPr>
      <xdr:spPr>
        <a:xfrm flipV="1">
          <a:off x="13917422" y="55194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21</xdr:row>
      <xdr:rowOff>179070</xdr:rowOff>
    </xdr:from>
    <xdr:to>
      <xdr:col>13</xdr:col>
      <xdr:colOff>127</xdr:colOff>
      <xdr:row>21</xdr:row>
      <xdr:rowOff>179070</xdr:rowOff>
    </xdr:to>
    <xdr:cxnSp macro="_xll.PtreeEvent_ObjectClick">
      <xdr:nvCxnSpPr>
        <xdr:cNvPr id="41" name="PTObj_DBranchHLine_3_9">
          <a:extLst>
            <a:ext uri="{FF2B5EF4-FFF2-40B4-BE49-F238E27FC236}">
              <a16:creationId xmlns:a16="http://schemas.microsoft.com/office/drawing/2014/main" id="{4034B046-7327-413D-A5D5-EBB5795B8A53}"/>
            </a:ext>
          </a:extLst>
        </xdr:cNvPr>
        <xdr:cNvCxnSpPr/>
      </xdr:nvCxnSpPr>
      <xdr:spPr>
        <a:xfrm>
          <a:off x="14069822" y="404622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19</xdr:row>
      <xdr:rowOff>173990</xdr:rowOff>
    </xdr:from>
    <xdr:to>
      <xdr:col>12</xdr:col>
      <xdr:colOff>239522</xdr:colOff>
      <xdr:row>21</xdr:row>
      <xdr:rowOff>179070</xdr:rowOff>
    </xdr:to>
    <xdr:cxnSp macro="_xll.PtreeEvent_ObjectClick">
      <xdr:nvCxnSpPr>
        <xdr:cNvPr id="40" name="PTObj_DBranchDLine_3_9">
          <a:extLst>
            <a:ext uri="{FF2B5EF4-FFF2-40B4-BE49-F238E27FC236}">
              <a16:creationId xmlns:a16="http://schemas.microsoft.com/office/drawing/2014/main" id="{D2680952-0325-4AEF-A820-84E6D0657D3D}"/>
            </a:ext>
          </a:extLst>
        </xdr:cNvPr>
        <xdr:cNvCxnSpPr/>
      </xdr:nvCxnSpPr>
      <xdr:spPr>
        <a:xfrm>
          <a:off x="13917422" y="3672840"/>
          <a:ext cx="152400" cy="37338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239522</xdr:colOff>
      <xdr:row>17</xdr:row>
      <xdr:rowOff>179070</xdr:rowOff>
    </xdr:from>
    <xdr:to>
      <xdr:col>13</xdr:col>
      <xdr:colOff>127</xdr:colOff>
      <xdr:row>17</xdr:row>
      <xdr:rowOff>179070</xdr:rowOff>
    </xdr:to>
    <xdr:cxnSp macro="_xll.PtreeEvent_ObjectClick">
      <xdr:nvCxnSpPr>
        <xdr:cNvPr id="37" name="PTObj_DBranchHLine_3_8">
          <a:extLst>
            <a:ext uri="{FF2B5EF4-FFF2-40B4-BE49-F238E27FC236}">
              <a16:creationId xmlns:a16="http://schemas.microsoft.com/office/drawing/2014/main" id="{8AA6BD52-CBCC-4E03-90BD-826179C5C92D}"/>
            </a:ext>
          </a:extLst>
        </xdr:cNvPr>
        <xdr:cNvCxnSpPr/>
      </xdr:nvCxnSpPr>
      <xdr:spPr>
        <a:xfrm>
          <a:off x="14069822" y="3309620"/>
          <a:ext cx="16084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87122</xdr:colOff>
      <xdr:row>17</xdr:row>
      <xdr:rowOff>179070</xdr:rowOff>
    </xdr:from>
    <xdr:to>
      <xdr:col>12</xdr:col>
      <xdr:colOff>239522</xdr:colOff>
      <xdr:row>19</xdr:row>
      <xdr:rowOff>173990</xdr:rowOff>
    </xdr:to>
    <xdr:cxnSp macro="_xll.PtreeEvent_ObjectClick">
      <xdr:nvCxnSpPr>
        <xdr:cNvPr id="36" name="PTObj_DBranchDLine_3_8">
          <a:extLst>
            <a:ext uri="{FF2B5EF4-FFF2-40B4-BE49-F238E27FC236}">
              <a16:creationId xmlns:a16="http://schemas.microsoft.com/office/drawing/2014/main" id="{A593EA0B-E99D-44A5-80A0-6EC1CAB805B7}"/>
            </a:ext>
          </a:extLst>
        </xdr:cNvPr>
        <xdr:cNvCxnSpPr/>
      </xdr:nvCxnSpPr>
      <xdr:spPr>
        <a:xfrm flipV="1">
          <a:off x="13917422" y="3309620"/>
          <a:ext cx="152400" cy="36322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177800</xdr:colOff>
      <xdr:row>67</xdr:row>
      <xdr:rowOff>179070</xdr:rowOff>
    </xdr:from>
    <xdr:to>
      <xdr:col>6</xdr:col>
      <xdr:colOff>127</xdr:colOff>
      <xdr:row>67</xdr:row>
      <xdr:rowOff>179070</xdr:rowOff>
    </xdr:to>
    <xdr:cxnSp macro="_xll.PtreeEvent_ObjectClick">
      <xdr:nvCxnSpPr>
        <xdr:cNvPr id="9" name="PTObj_DBranchHLine_3_1">
          <a:extLst>
            <a:ext uri="{FF2B5EF4-FFF2-40B4-BE49-F238E27FC236}">
              <a16:creationId xmlns:a16="http://schemas.microsoft.com/office/drawing/2014/main" id="{BDA44549-63DA-48A5-912E-7B3CB1021231}"/>
            </a:ext>
          </a:extLst>
        </xdr:cNvPr>
        <xdr:cNvCxnSpPr/>
      </xdr:nvCxnSpPr>
      <xdr:spPr>
        <a:xfrm>
          <a:off x="3225800" y="12517120"/>
          <a:ext cx="126377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127</xdr:colOff>
      <xdr:row>67</xdr:row>
      <xdr:rowOff>86995</xdr:rowOff>
    </xdr:from>
    <xdr:to>
      <xdr:col>6</xdr:col>
      <xdr:colOff>184277</xdr:colOff>
      <xdr:row>68</xdr:row>
      <xdr:rowOff>86995</xdr:rowOff>
    </xdr:to>
    <xdr:sp macro="_xll.PtreeEvent_ObjectClick" textlink="">
      <xdr:nvSpPr>
        <xdr:cNvPr id="8" name="PTObj_DNode_3_1">
          <a:extLst>
            <a:ext uri="{FF2B5EF4-FFF2-40B4-BE49-F238E27FC236}">
              <a16:creationId xmlns:a16="http://schemas.microsoft.com/office/drawing/2014/main" id="{183E292D-2A32-449F-8A6E-91A100B5A38E}"/>
            </a:ext>
          </a:extLst>
        </xdr:cNvPr>
        <xdr:cNvSpPr/>
      </xdr:nvSpPr>
      <xdr:spPr>
        <a:xfrm>
          <a:off x="4489577" y="12425045"/>
          <a:ext cx="184150" cy="18415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215900</xdr:colOff>
      <xdr:row>67</xdr:row>
      <xdr:rowOff>88757</xdr:rowOff>
    </xdr:from>
    <xdr:ext cx="793807" cy="180627"/>
    <xdr:sp macro="_xll.PtreeEvent_ObjectClick" textlink="">
      <xdr:nvSpPr>
        <xdr:cNvPr id="10" name="PTObj_DBranchName_3_1">
          <a:extLst>
            <a:ext uri="{FF2B5EF4-FFF2-40B4-BE49-F238E27FC236}">
              <a16:creationId xmlns:a16="http://schemas.microsoft.com/office/drawing/2014/main" id="{A84D718D-F423-4664-971B-56ED912E278B}"/>
            </a:ext>
          </a:extLst>
        </xdr:cNvPr>
        <xdr:cNvSpPr txBox="1"/>
      </xdr:nvSpPr>
      <xdr:spPr>
        <a:xfrm>
          <a:off x="3263900" y="12426807"/>
          <a:ext cx="79380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KL-798 No Option</a:t>
          </a:r>
        </a:p>
      </xdr:txBody>
    </xdr:sp>
    <xdr:clientData/>
  </xdr:oneCellAnchor>
  <xdr:twoCellAnchor editAs="oneCell">
    <xdr:from>
      <xdr:col>8</xdr:col>
      <xdr:colOff>127</xdr:colOff>
      <xdr:row>59</xdr:row>
      <xdr:rowOff>86995</xdr:rowOff>
    </xdr:from>
    <xdr:to>
      <xdr:col>8</xdr:col>
      <xdr:colOff>184277</xdr:colOff>
      <xdr:row>60</xdr:row>
      <xdr:rowOff>86995</xdr:rowOff>
    </xdr:to>
    <xdr:sp macro="_xll.PtreeEvent_ObjectClick" textlink="">
      <xdr:nvSpPr>
        <xdr:cNvPr id="15" name="PTObj_DNode_3_3">
          <a:extLst>
            <a:ext uri="{FF2B5EF4-FFF2-40B4-BE49-F238E27FC236}">
              <a16:creationId xmlns:a16="http://schemas.microsoft.com/office/drawing/2014/main" id="{7AC7AB0F-69B7-41FD-9DFD-5C04BB9CABFD}"/>
            </a:ext>
          </a:extLst>
        </xdr:cNvPr>
        <xdr:cNvSpPr/>
      </xdr:nvSpPr>
      <xdr:spPr>
        <a:xfrm>
          <a:off x="7721727" y="109518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127</xdr:colOff>
      <xdr:row>27</xdr:row>
      <xdr:rowOff>86995</xdr:rowOff>
    </xdr:from>
    <xdr:to>
      <xdr:col>10</xdr:col>
      <xdr:colOff>184277</xdr:colOff>
      <xdr:row>28</xdr:row>
      <xdr:rowOff>86995</xdr:rowOff>
    </xdr:to>
    <xdr:sp macro="_xll.PtreeEvent_ObjectClick" textlink="">
      <xdr:nvSpPr>
        <xdr:cNvPr id="23" name="PTObj_DNode_3_5">
          <a:extLst>
            <a:ext uri="{FF2B5EF4-FFF2-40B4-BE49-F238E27FC236}">
              <a16:creationId xmlns:a16="http://schemas.microsoft.com/office/drawing/2014/main" id="{BA34510F-DA89-4C56-A08A-7FCC5FF53A54}"/>
            </a:ext>
          </a:extLst>
        </xdr:cNvPr>
        <xdr:cNvSpPr/>
      </xdr:nvSpPr>
      <xdr:spPr>
        <a:xfrm>
          <a:off x="10769727" y="50590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127</xdr:colOff>
      <xdr:row>19</xdr:row>
      <xdr:rowOff>86995</xdr:rowOff>
    </xdr:from>
    <xdr:to>
      <xdr:col>12</xdr:col>
      <xdr:colOff>184277</xdr:colOff>
      <xdr:row>20</xdr:row>
      <xdr:rowOff>86995</xdr:rowOff>
    </xdr:to>
    <xdr:sp macro="_xll.PtreeEvent_ObjectClick" textlink="">
      <xdr:nvSpPr>
        <xdr:cNvPr id="31" name="PTObj_DNode_3_7">
          <a:extLst>
            <a:ext uri="{FF2B5EF4-FFF2-40B4-BE49-F238E27FC236}">
              <a16:creationId xmlns:a16="http://schemas.microsoft.com/office/drawing/2014/main" id="{A61C9E31-5A89-43E3-BDC2-EC8D0706B903}"/>
            </a:ext>
          </a:extLst>
        </xdr:cNvPr>
        <xdr:cNvSpPr/>
      </xdr:nvSpPr>
      <xdr:spPr>
        <a:xfrm>
          <a:off x="13830427" y="35858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127</xdr:colOff>
      <xdr:row>17</xdr:row>
      <xdr:rowOff>86995</xdr:rowOff>
    </xdr:from>
    <xdr:to>
      <xdr:col>13</xdr:col>
      <xdr:colOff>184277</xdr:colOff>
      <xdr:row>18</xdr:row>
      <xdr:rowOff>86995</xdr:rowOff>
    </xdr:to>
    <xdr:sp macro="_xll.PtreeEvent_ObjectClick" textlink="">
      <xdr:nvSpPr>
        <xdr:cNvPr id="35" name="PTObj_DNode_3_8">
          <a:extLst>
            <a:ext uri="{FF2B5EF4-FFF2-40B4-BE49-F238E27FC236}">
              <a16:creationId xmlns:a16="http://schemas.microsoft.com/office/drawing/2014/main" id="{EF05C396-58B7-4725-A321-9D7E313CA923}"/>
            </a:ext>
          </a:extLst>
        </xdr:cNvPr>
        <xdr:cNvSpPr/>
      </xdr:nvSpPr>
      <xdr:spPr>
        <a:xfrm rot="-5400000">
          <a:off x="15678277" y="32175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17</xdr:row>
      <xdr:rowOff>88757</xdr:rowOff>
    </xdr:from>
    <xdr:ext cx="374590" cy="180627"/>
    <xdr:sp macro="_xll.PtreeEvent_ObjectClick" textlink="">
      <xdr:nvSpPr>
        <xdr:cNvPr id="38" name="PTObj_DBranchName_3_8">
          <a:extLst>
            <a:ext uri="{FF2B5EF4-FFF2-40B4-BE49-F238E27FC236}">
              <a16:creationId xmlns:a16="http://schemas.microsoft.com/office/drawing/2014/main" id="{3ABC33A3-6FDD-455D-8569-097FE2A9FF93}"/>
            </a:ext>
          </a:extLst>
        </xdr:cNvPr>
        <xdr:cNvSpPr txBox="1"/>
      </xdr:nvSpPr>
      <xdr:spPr>
        <a:xfrm>
          <a:off x="14107922" y="32193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13</xdr:col>
      <xdr:colOff>127</xdr:colOff>
      <xdr:row>21</xdr:row>
      <xdr:rowOff>86995</xdr:rowOff>
    </xdr:from>
    <xdr:to>
      <xdr:col>13</xdr:col>
      <xdr:colOff>184277</xdr:colOff>
      <xdr:row>22</xdr:row>
      <xdr:rowOff>86995</xdr:rowOff>
    </xdr:to>
    <xdr:sp macro="_xll.PtreeEvent_ObjectClick" textlink="">
      <xdr:nvSpPr>
        <xdr:cNvPr id="39" name="PTObj_DNode_3_9">
          <a:extLst>
            <a:ext uri="{FF2B5EF4-FFF2-40B4-BE49-F238E27FC236}">
              <a16:creationId xmlns:a16="http://schemas.microsoft.com/office/drawing/2014/main" id="{4D252C22-ABD6-4C0D-B41E-2FBEDEFDD046}"/>
            </a:ext>
          </a:extLst>
        </xdr:cNvPr>
        <xdr:cNvSpPr/>
      </xdr:nvSpPr>
      <xdr:spPr>
        <a:xfrm rot="-5400000">
          <a:off x="15678277" y="39541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21</xdr:row>
      <xdr:rowOff>88757</xdr:rowOff>
    </xdr:from>
    <xdr:ext cx="339452" cy="180627"/>
    <xdr:sp macro="_xll.PtreeEvent_ObjectClick" textlink="">
      <xdr:nvSpPr>
        <xdr:cNvPr id="42" name="PTObj_DBranchName_3_9">
          <a:extLst>
            <a:ext uri="{FF2B5EF4-FFF2-40B4-BE49-F238E27FC236}">
              <a16:creationId xmlns:a16="http://schemas.microsoft.com/office/drawing/2014/main" id="{155D8B5E-E3E1-4354-AD03-CD460ABAF6AE}"/>
            </a:ext>
          </a:extLst>
        </xdr:cNvPr>
        <xdr:cNvSpPr txBox="1"/>
      </xdr:nvSpPr>
      <xdr:spPr>
        <a:xfrm>
          <a:off x="14107922" y="39559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12</xdr:col>
      <xdr:colOff>127</xdr:colOff>
      <xdr:row>25</xdr:row>
      <xdr:rowOff>86995</xdr:rowOff>
    </xdr:from>
    <xdr:to>
      <xdr:col>12</xdr:col>
      <xdr:colOff>184277</xdr:colOff>
      <xdr:row>26</xdr:row>
      <xdr:rowOff>86995</xdr:rowOff>
    </xdr:to>
    <xdr:sp macro="_xll.PtreeEvent_ObjectClick" textlink="">
      <xdr:nvSpPr>
        <xdr:cNvPr id="43" name="PTObj_DNode_3_10">
          <a:extLst>
            <a:ext uri="{FF2B5EF4-FFF2-40B4-BE49-F238E27FC236}">
              <a16:creationId xmlns:a16="http://schemas.microsoft.com/office/drawing/2014/main" id="{E67AA567-FA72-4C23-8ACF-201F0C5BAD03}"/>
            </a:ext>
          </a:extLst>
        </xdr:cNvPr>
        <xdr:cNvSpPr/>
      </xdr:nvSpPr>
      <xdr:spPr>
        <a:xfrm rot="-5400000">
          <a:off x="13830427" y="46907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127</xdr:colOff>
      <xdr:row>31</xdr:row>
      <xdr:rowOff>86995</xdr:rowOff>
    </xdr:from>
    <xdr:to>
      <xdr:col>12</xdr:col>
      <xdr:colOff>184277</xdr:colOff>
      <xdr:row>32</xdr:row>
      <xdr:rowOff>86995</xdr:rowOff>
    </xdr:to>
    <xdr:sp macro="_xll.PtreeEvent_ObjectClick" textlink="">
      <xdr:nvSpPr>
        <xdr:cNvPr id="51" name="PTObj_DNode_3_12">
          <a:extLst>
            <a:ext uri="{FF2B5EF4-FFF2-40B4-BE49-F238E27FC236}">
              <a16:creationId xmlns:a16="http://schemas.microsoft.com/office/drawing/2014/main" id="{36923846-FCF4-4442-A2A1-3F67A87F66E1}"/>
            </a:ext>
          </a:extLst>
        </xdr:cNvPr>
        <xdr:cNvSpPr/>
      </xdr:nvSpPr>
      <xdr:spPr>
        <a:xfrm>
          <a:off x="13830427" y="57956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127</xdr:colOff>
      <xdr:row>29</xdr:row>
      <xdr:rowOff>86995</xdr:rowOff>
    </xdr:from>
    <xdr:to>
      <xdr:col>13</xdr:col>
      <xdr:colOff>184277</xdr:colOff>
      <xdr:row>30</xdr:row>
      <xdr:rowOff>86995</xdr:rowOff>
    </xdr:to>
    <xdr:sp macro="_xll.PtreeEvent_ObjectClick" textlink="">
      <xdr:nvSpPr>
        <xdr:cNvPr id="55" name="PTObj_DNode_3_13">
          <a:extLst>
            <a:ext uri="{FF2B5EF4-FFF2-40B4-BE49-F238E27FC236}">
              <a16:creationId xmlns:a16="http://schemas.microsoft.com/office/drawing/2014/main" id="{AA727AAC-06BD-4006-BB30-7416FF8ACE1E}"/>
            </a:ext>
          </a:extLst>
        </xdr:cNvPr>
        <xdr:cNvSpPr/>
      </xdr:nvSpPr>
      <xdr:spPr>
        <a:xfrm rot="-5400000">
          <a:off x="15678277" y="54273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29</xdr:row>
      <xdr:rowOff>88757</xdr:rowOff>
    </xdr:from>
    <xdr:ext cx="374590" cy="180627"/>
    <xdr:sp macro="_xll.PtreeEvent_ObjectClick" textlink="">
      <xdr:nvSpPr>
        <xdr:cNvPr id="58" name="PTObj_DBranchName_3_13">
          <a:extLst>
            <a:ext uri="{FF2B5EF4-FFF2-40B4-BE49-F238E27FC236}">
              <a16:creationId xmlns:a16="http://schemas.microsoft.com/office/drawing/2014/main" id="{4224FEB8-AC95-49BA-BA65-2496B0C8C35C}"/>
            </a:ext>
          </a:extLst>
        </xdr:cNvPr>
        <xdr:cNvSpPr txBox="1"/>
      </xdr:nvSpPr>
      <xdr:spPr>
        <a:xfrm>
          <a:off x="14107922" y="5429107"/>
          <a:ext cx="37459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</a:t>
          </a:r>
        </a:p>
      </xdr:txBody>
    </xdr:sp>
    <xdr:clientData/>
  </xdr:oneCellAnchor>
  <xdr:twoCellAnchor editAs="oneCell">
    <xdr:from>
      <xdr:col>13</xdr:col>
      <xdr:colOff>127</xdr:colOff>
      <xdr:row>33</xdr:row>
      <xdr:rowOff>86995</xdr:rowOff>
    </xdr:from>
    <xdr:to>
      <xdr:col>13</xdr:col>
      <xdr:colOff>184277</xdr:colOff>
      <xdr:row>34</xdr:row>
      <xdr:rowOff>86995</xdr:rowOff>
    </xdr:to>
    <xdr:sp macro="_xll.PtreeEvent_ObjectClick" textlink="">
      <xdr:nvSpPr>
        <xdr:cNvPr id="59" name="PTObj_DNode_3_14">
          <a:extLst>
            <a:ext uri="{FF2B5EF4-FFF2-40B4-BE49-F238E27FC236}">
              <a16:creationId xmlns:a16="http://schemas.microsoft.com/office/drawing/2014/main" id="{05268C8D-6114-4B53-AA9A-AC909EC85AD3}"/>
            </a:ext>
          </a:extLst>
        </xdr:cNvPr>
        <xdr:cNvSpPr/>
      </xdr:nvSpPr>
      <xdr:spPr>
        <a:xfrm rot="-5400000">
          <a:off x="15678277" y="61639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33</xdr:row>
      <xdr:rowOff>88757</xdr:rowOff>
    </xdr:from>
    <xdr:ext cx="339452" cy="180627"/>
    <xdr:sp macro="_xll.PtreeEvent_ObjectClick" textlink="">
      <xdr:nvSpPr>
        <xdr:cNvPr id="62" name="PTObj_DBranchName_3_14">
          <a:extLst>
            <a:ext uri="{FF2B5EF4-FFF2-40B4-BE49-F238E27FC236}">
              <a16:creationId xmlns:a16="http://schemas.microsoft.com/office/drawing/2014/main" id="{132FF54E-117C-4148-8DFC-87B7013F313F}"/>
            </a:ext>
          </a:extLst>
        </xdr:cNvPr>
        <xdr:cNvSpPr txBox="1"/>
      </xdr:nvSpPr>
      <xdr:spPr>
        <a:xfrm>
          <a:off x="14107922" y="61657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12</xdr:col>
      <xdr:colOff>127</xdr:colOff>
      <xdr:row>37</xdr:row>
      <xdr:rowOff>86995</xdr:rowOff>
    </xdr:from>
    <xdr:to>
      <xdr:col>12</xdr:col>
      <xdr:colOff>184277</xdr:colOff>
      <xdr:row>38</xdr:row>
      <xdr:rowOff>86995</xdr:rowOff>
    </xdr:to>
    <xdr:sp macro="_xll.PtreeEvent_ObjectClick" textlink="">
      <xdr:nvSpPr>
        <xdr:cNvPr id="63" name="PTObj_DNode_3_15">
          <a:extLst>
            <a:ext uri="{FF2B5EF4-FFF2-40B4-BE49-F238E27FC236}">
              <a16:creationId xmlns:a16="http://schemas.microsoft.com/office/drawing/2014/main" id="{8B3E5545-CE8E-4A65-A6E6-D6063A1F0AA8}"/>
            </a:ext>
          </a:extLst>
        </xdr:cNvPr>
        <xdr:cNvSpPr/>
      </xdr:nvSpPr>
      <xdr:spPr>
        <a:xfrm rot="-5400000">
          <a:off x="13830427" y="69005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127</xdr:colOff>
      <xdr:row>41</xdr:row>
      <xdr:rowOff>86995</xdr:rowOff>
    </xdr:from>
    <xdr:to>
      <xdr:col>12</xdr:col>
      <xdr:colOff>184277</xdr:colOff>
      <xdr:row>42</xdr:row>
      <xdr:rowOff>86995</xdr:rowOff>
    </xdr:to>
    <xdr:sp macro="_xll.PtreeEvent_ObjectClick" textlink="">
      <xdr:nvSpPr>
        <xdr:cNvPr id="71" name="PTObj_DNode_3_17">
          <a:extLst>
            <a:ext uri="{FF2B5EF4-FFF2-40B4-BE49-F238E27FC236}">
              <a16:creationId xmlns:a16="http://schemas.microsoft.com/office/drawing/2014/main" id="{4074A4FD-B60B-4D29-9AAE-7BDC350364BF}"/>
            </a:ext>
          </a:extLst>
        </xdr:cNvPr>
        <xdr:cNvSpPr/>
      </xdr:nvSpPr>
      <xdr:spPr>
        <a:xfrm>
          <a:off x="13830427" y="76371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127</xdr:colOff>
      <xdr:row>39</xdr:row>
      <xdr:rowOff>86995</xdr:rowOff>
    </xdr:from>
    <xdr:to>
      <xdr:col>13</xdr:col>
      <xdr:colOff>184277</xdr:colOff>
      <xdr:row>40</xdr:row>
      <xdr:rowOff>86995</xdr:rowOff>
    </xdr:to>
    <xdr:sp macro="_xll.PtreeEvent_ObjectClick" textlink="">
      <xdr:nvSpPr>
        <xdr:cNvPr id="75" name="PTObj_DNode_3_18">
          <a:extLst>
            <a:ext uri="{FF2B5EF4-FFF2-40B4-BE49-F238E27FC236}">
              <a16:creationId xmlns:a16="http://schemas.microsoft.com/office/drawing/2014/main" id="{13FD0850-8EF3-4445-90A7-F8ABE0425712}"/>
            </a:ext>
          </a:extLst>
        </xdr:cNvPr>
        <xdr:cNvSpPr/>
      </xdr:nvSpPr>
      <xdr:spPr>
        <a:xfrm rot="-5400000">
          <a:off x="15678277" y="72688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39</xdr:row>
      <xdr:rowOff>88757</xdr:rowOff>
    </xdr:from>
    <xdr:ext cx="740395" cy="180627"/>
    <xdr:sp macro="_xll.PtreeEvent_ObjectClick" textlink="">
      <xdr:nvSpPr>
        <xdr:cNvPr id="78" name="PTObj_DBranchName_3_18">
          <a:extLst>
            <a:ext uri="{FF2B5EF4-FFF2-40B4-BE49-F238E27FC236}">
              <a16:creationId xmlns:a16="http://schemas.microsoft.com/office/drawing/2014/main" id="{467BB80C-DC3C-4912-8D39-5096AA81C8BF}"/>
            </a:ext>
          </a:extLst>
        </xdr:cNvPr>
        <xdr:cNvSpPr txBox="1"/>
      </xdr:nvSpPr>
      <xdr:spPr>
        <a:xfrm>
          <a:off x="14107922" y="7270607"/>
          <a:ext cx="74039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Both</a:t>
          </a:r>
        </a:p>
      </xdr:txBody>
    </xdr:sp>
    <xdr:clientData/>
  </xdr:oneCellAnchor>
  <xdr:twoCellAnchor editAs="oneCell">
    <xdr:from>
      <xdr:col>13</xdr:col>
      <xdr:colOff>127</xdr:colOff>
      <xdr:row>43</xdr:row>
      <xdr:rowOff>86995</xdr:rowOff>
    </xdr:from>
    <xdr:to>
      <xdr:col>13</xdr:col>
      <xdr:colOff>184277</xdr:colOff>
      <xdr:row>44</xdr:row>
      <xdr:rowOff>86995</xdr:rowOff>
    </xdr:to>
    <xdr:sp macro="_xll.PtreeEvent_ObjectClick" textlink="">
      <xdr:nvSpPr>
        <xdr:cNvPr id="79" name="PTObj_DNode_3_19">
          <a:extLst>
            <a:ext uri="{FF2B5EF4-FFF2-40B4-BE49-F238E27FC236}">
              <a16:creationId xmlns:a16="http://schemas.microsoft.com/office/drawing/2014/main" id="{CFA17AF6-4F99-404B-B2AD-EC020E7E6E1F}"/>
            </a:ext>
          </a:extLst>
        </xdr:cNvPr>
        <xdr:cNvSpPr/>
      </xdr:nvSpPr>
      <xdr:spPr>
        <a:xfrm rot="-5400000">
          <a:off x="15678277" y="80054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43</xdr:row>
      <xdr:rowOff>88757</xdr:rowOff>
    </xdr:from>
    <xdr:ext cx="859530" cy="180627"/>
    <xdr:sp macro="_xll.PtreeEvent_ObjectClick" textlink="">
      <xdr:nvSpPr>
        <xdr:cNvPr id="82" name="PTObj_DBranchName_3_19">
          <a:extLst>
            <a:ext uri="{FF2B5EF4-FFF2-40B4-BE49-F238E27FC236}">
              <a16:creationId xmlns:a16="http://schemas.microsoft.com/office/drawing/2014/main" id="{1AC35EBC-BE0A-4FA5-9FEE-B775F7DC2021}"/>
            </a:ext>
          </a:extLst>
        </xdr:cNvPr>
        <xdr:cNvSpPr txBox="1"/>
      </xdr:nvSpPr>
      <xdr:spPr>
        <a:xfrm>
          <a:off x="14107922" y="8007207"/>
          <a:ext cx="8595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Obesity</a:t>
          </a:r>
        </a:p>
      </xdr:txBody>
    </xdr:sp>
    <xdr:clientData/>
  </xdr:oneCellAnchor>
  <xdr:twoCellAnchor editAs="oneCell">
    <xdr:from>
      <xdr:col>13</xdr:col>
      <xdr:colOff>127</xdr:colOff>
      <xdr:row>45</xdr:row>
      <xdr:rowOff>86995</xdr:rowOff>
    </xdr:from>
    <xdr:to>
      <xdr:col>13</xdr:col>
      <xdr:colOff>184277</xdr:colOff>
      <xdr:row>46</xdr:row>
      <xdr:rowOff>86995</xdr:rowOff>
    </xdr:to>
    <xdr:sp macro="_xll.PtreeEvent_ObjectClick" textlink="">
      <xdr:nvSpPr>
        <xdr:cNvPr id="83" name="PTObj_DNode_3_20">
          <a:extLst>
            <a:ext uri="{FF2B5EF4-FFF2-40B4-BE49-F238E27FC236}">
              <a16:creationId xmlns:a16="http://schemas.microsoft.com/office/drawing/2014/main" id="{37546BAE-3CC4-420C-A2CE-50E40361F354}"/>
            </a:ext>
          </a:extLst>
        </xdr:cNvPr>
        <xdr:cNvSpPr/>
      </xdr:nvSpPr>
      <xdr:spPr>
        <a:xfrm rot="-5400000">
          <a:off x="15678277" y="83737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45</xdr:row>
      <xdr:rowOff>88757</xdr:rowOff>
    </xdr:from>
    <xdr:ext cx="1018484" cy="180627"/>
    <xdr:sp macro="_xll.PtreeEvent_ObjectClick" textlink="">
      <xdr:nvSpPr>
        <xdr:cNvPr id="86" name="PTObj_DBranchName_3_20">
          <a:extLst>
            <a:ext uri="{FF2B5EF4-FFF2-40B4-BE49-F238E27FC236}">
              <a16:creationId xmlns:a16="http://schemas.microsoft.com/office/drawing/2014/main" id="{82710832-CFCC-4D20-9948-5F7C88D75DF3}"/>
            </a:ext>
          </a:extLst>
        </xdr:cNvPr>
        <xdr:cNvSpPr txBox="1"/>
      </xdr:nvSpPr>
      <xdr:spPr>
        <a:xfrm>
          <a:off x="14107922" y="8375507"/>
          <a:ext cx="10184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Success for Cholesterol</a:t>
          </a:r>
        </a:p>
      </xdr:txBody>
    </xdr:sp>
    <xdr:clientData/>
  </xdr:oneCellAnchor>
  <xdr:twoCellAnchor editAs="oneCell">
    <xdr:from>
      <xdr:col>13</xdr:col>
      <xdr:colOff>127</xdr:colOff>
      <xdr:row>47</xdr:row>
      <xdr:rowOff>86995</xdr:rowOff>
    </xdr:from>
    <xdr:to>
      <xdr:col>13</xdr:col>
      <xdr:colOff>184277</xdr:colOff>
      <xdr:row>48</xdr:row>
      <xdr:rowOff>86995</xdr:rowOff>
    </xdr:to>
    <xdr:sp macro="_xll.PtreeEvent_ObjectClick" textlink="">
      <xdr:nvSpPr>
        <xdr:cNvPr id="87" name="PTObj_DNode_3_21">
          <a:extLst>
            <a:ext uri="{FF2B5EF4-FFF2-40B4-BE49-F238E27FC236}">
              <a16:creationId xmlns:a16="http://schemas.microsoft.com/office/drawing/2014/main" id="{5C52B525-6A22-4FBA-81C7-0766F80D5FA8}"/>
            </a:ext>
          </a:extLst>
        </xdr:cNvPr>
        <xdr:cNvSpPr/>
      </xdr:nvSpPr>
      <xdr:spPr>
        <a:xfrm rot="-5400000">
          <a:off x="15684627" y="87420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277622</xdr:colOff>
      <xdr:row>47</xdr:row>
      <xdr:rowOff>88757</xdr:rowOff>
    </xdr:from>
    <xdr:ext cx="339452" cy="180627"/>
    <xdr:sp macro="_xll.PtreeEvent_ObjectClick" textlink="">
      <xdr:nvSpPr>
        <xdr:cNvPr id="90" name="PTObj_DBranchName_3_21">
          <a:extLst>
            <a:ext uri="{FF2B5EF4-FFF2-40B4-BE49-F238E27FC236}">
              <a16:creationId xmlns:a16="http://schemas.microsoft.com/office/drawing/2014/main" id="{0B848FCC-3FC6-4773-8F7B-924DAFAA02B1}"/>
            </a:ext>
          </a:extLst>
        </xdr:cNvPr>
        <xdr:cNvSpPr txBox="1"/>
      </xdr:nvSpPr>
      <xdr:spPr>
        <a:xfrm>
          <a:off x="14107922" y="8743807"/>
          <a:ext cx="33945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Failure</a:t>
          </a:r>
        </a:p>
      </xdr:txBody>
    </xdr:sp>
    <xdr:clientData/>
  </xdr:oneCellAnchor>
  <xdr:twoCellAnchor editAs="oneCell">
    <xdr:from>
      <xdr:col>12</xdr:col>
      <xdr:colOff>127</xdr:colOff>
      <xdr:row>51</xdr:row>
      <xdr:rowOff>86995</xdr:rowOff>
    </xdr:from>
    <xdr:to>
      <xdr:col>12</xdr:col>
      <xdr:colOff>184277</xdr:colOff>
      <xdr:row>52</xdr:row>
      <xdr:rowOff>86995</xdr:rowOff>
    </xdr:to>
    <xdr:sp macro="_xll.PtreeEvent_ObjectClick" textlink="">
      <xdr:nvSpPr>
        <xdr:cNvPr id="91" name="PTObj_DNode_3_22">
          <a:extLst>
            <a:ext uri="{FF2B5EF4-FFF2-40B4-BE49-F238E27FC236}">
              <a16:creationId xmlns:a16="http://schemas.microsoft.com/office/drawing/2014/main" id="{55035E66-68D4-430A-AEA6-3B4B1B73FDF9}"/>
            </a:ext>
          </a:extLst>
        </xdr:cNvPr>
        <xdr:cNvSpPr/>
      </xdr:nvSpPr>
      <xdr:spPr>
        <a:xfrm rot="-5400000">
          <a:off x="13830427" y="94786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127</xdr:colOff>
      <xdr:row>53</xdr:row>
      <xdr:rowOff>86995</xdr:rowOff>
    </xdr:from>
    <xdr:to>
      <xdr:col>11</xdr:col>
      <xdr:colOff>184277</xdr:colOff>
      <xdr:row>54</xdr:row>
      <xdr:rowOff>86995</xdr:rowOff>
    </xdr:to>
    <xdr:sp macro="_xll.PtreeEvent_ObjectClick" textlink="">
      <xdr:nvSpPr>
        <xdr:cNvPr id="95" name="PTObj_DNode_3_23">
          <a:extLst>
            <a:ext uri="{FF2B5EF4-FFF2-40B4-BE49-F238E27FC236}">
              <a16:creationId xmlns:a16="http://schemas.microsoft.com/office/drawing/2014/main" id="{B0A2E1CE-70C5-4183-9AC1-CCF6A8391616}"/>
            </a:ext>
          </a:extLst>
        </xdr:cNvPr>
        <xdr:cNvSpPr/>
      </xdr:nvSpPr>
      <xdr:spPr>
        <a:xfrm rot="-5400000">
          <a:off x="12300077" y="98469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53</xdr:row>
      <xdr:rowOff>88757</xdr:rowOff>
    </xdr:from>
    <xdr:ext cx="371320" cy="180627"/>
    <xdr:sp macro="_xll.PtreeEvent_ObjectClick" textlink="">
      <xdr:nvSpPr>
        <xdr:cNvPr id="98" name="PTObj_DBranchName_3_23">
          <a:extLst>
            <a:ext uri="{FF2B5EF4-FFF2-40B4-BE49-F238E27FC236}">
              <a16:creationId xmlns:a16="http://schemas.microsoft.com/office/drawing/2014/main" id="{DA304EF7-2198-4142-A8C8-D9ABDFE02595}"/>
            </a:ext>
          </a:extLst>
        </xdr:cNvPr>
        <xdr:cNvSpPr txBox="1"/>
      </xdr:nvSpPr>
      <xdr:spPr>
        <a:xfrm>
          <a:off x="11047222" y="9848707"/>
          <a:ext cx="37132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Neither</a:t>
          </a:r>
        </a:p>
      </xdr:txBody>
    </xdr:sp>
    <xdr:clientData/>
  </xdr:oneCellAnchor>
  <xdr:twoCellAnchor editAs="oneCell">
    <xdr:from>
      <xdr:col>10</xdr:col>
      <xdr:colOff>127</xdr:colOff>
      <xdr:row>57</xdr:row>
      <xdr:rowOff>86995</xdr:rowOff>
    </xdr:from>
    <xdr:to>
      <xdr:col>10</xdr:col>
      <xdr:colOff>184277</xdr:colOff>
      <xdr:row>58</xdr:row>
      <xdr:rowOff>86995</xdr:rowOff>
    </xdr:to>
    <xdr:sp macro="_xll.PtreeEvent_ObjectClick" textlink="">
      <xdr:nvSpPr>
        <xdr:cNvPr id="99" name="PTObj_DNode_3_24">
          <a:extLst>
            <a:ext uri="{FF2B5EF4-FFF2-40B4-BE49-F238E27FC236}">
              <a16:creationId xmlns:a16="http://schemas.microsoft.com/office/drawing/2014/main" id="{3653DEB8-099B-48DA-A5A0-180A9E479C5F}"/>
            </a:ext>
          </a:extLst>
        </xdr:cNvPr>
        <xdr:cNvSpPr/>
      </xdr:nvSpPr>
      <xdr:spPr>
        <a:xfrm rot="-5400000">
          <a:off x="10769727" y="105835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127</xdr:colOff>
      <xdr:row>61</xdr:row>
      <xdr:rowOff>86995</xdr:rowOff>
    </xdr:from>
    <xdr:to>
      <xdr:col>9</xdr:col>
      <xdr:colOff>184277</xdr:colOff>
      <xdr:row>62</xdr:row>
      <xdr:rowOff>86995</xdr:rowOff>
    </xdr:to>
    <xdr:sp macro="_xll.PtreeEvent_ObjectClick" textlink="">
      <xdr:nvSpPr>
        <xdr:cNvPr id="103" name="PTObj_DNode_3_25">
          <a:extLst>
            <a:ext uri="{FF2B5EF4-FFF2-40B4-BE49-F238E27FC236}">
              <a16:creationId xmlns:a16="http://schemas.microsoft.com/office/drawing/2014/main" id="{47C8D1AB-0755-4DEC-A4A4-EE84785C0A24}"/>
            </a:ext>
          </a:extLst>
        </xdr:cNvPr>
        <xdr:cNvSpPr/>
      </xdr:nvSpPr>
      <xdr:spPr>
        <a:xfrm rot="-5400000">
          <a:off x="9245727" y="113201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277622</xdr:colOff>
      <xdr:row>61</xdr:row>
      <xdr:rowOff>88757</xdr:rowOff>
    </xdr:from>
    <xdr:ext cx="641778" cy="180627"/>
    <xdr:sp macro="_xll.PtreeEvent_ObjectClick" textlink="">
      <xdr:nvSpPr>
        <xdr:cNvPr id="106" name="PTObj_DBranchName_3_25">
          <a:extLst>
            <a:ext uri="{FF2B5EF4-FFF2-40B4-BE49-F238E27FC236}">
              <a16:creationId xmlns:a16="http://schemas.microsoft.com/office/drawing/2014/main" id="{AE94E0C2-5ACF-414C-823B-7A106A4476C0}"/>
            </a:ext>
          </a:extLst>
        </xdr:cNvPr>
        <xdr:cNvSpPr txBox="1"/>
      </xdr:nvSpPr>
      <xdr:spPr>
        <a:xfrm>
          <a:off x="7999222" y="11321907"/>
          <a:ext cx="64177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Not Approved</a:t>
          </a:r>
        </a:p>
      </xdr:txBody>
    </xdr:sp>
    <xdr:clientData/>
  </xdr:oneCellAnchor>
  <xdr:twoCellAnchor editAs="oneCell">
    <xdr:from>
      <xdr:col>8</xdr:col>
      <xdr:colOff>127</xdr:colOff>
      <xdr:row>65</xdr:row>
      <xdr:rowOff>86995</xdr:rowOff>
    </xdr:from>
    <xdr:to>
      <xdr:col>8</xdr:col>
      <xdr:colOff>184277</xdr:colOff>
      <xdr:row>66</xdr:row>
      <xdr:rowOff>86995</xdr:rowOff>
    </xdr:to>
    <xdr:sp macro="_xll.PtreeEvent_ObjectClick" textlink="">
      <xdr:nvSpPr>
        <xdr:cNvPr id="107" name="PTObj_DNode_3_26">
          <a:extLst>
            <a:ext uri="{FF2B5EF4-FFF2-40B4-BE49-F238E27FC236}">
              <a16:creationId xmlns:a16="http://schemas.microsoft.com/office/drawing/2014/main" id="{F490B752-F03F-4176-928B-11392D92CB24}"/>
            </a:ext>
          </a:extLst>
        </xdr:cNvPr>
        <xdr:cNvSpPr/>
      </xdr:nvSpPr>
      <xdr:spPr>
        <a:xfrm rot="-5400000">
          <a:off x="7721727" y="120567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127</xdr:colOff>
      <xdr:row>69</xdr:row>
      <xdr:rowOff>86995</xdr:rowOff>
    </xdr:from>
    <xdr:to>
      <xdr:col>7</xdr:col>
      <xdr:colOff>184277</xdr:colOff>
      <xdr:row>70</xdr:row>
      <xdr:rowOff>86995</xdr:rowOff>
    </xdr:to>
    <xdr:sp macro="_xll.PtreeEvent_ObjectClick" textlink="">
      <xdr:nvSpPr>
        <xdr:cNvPr id="111" name="PTObj_DNode_3_27">
          <a:extLst>
            <a:ext uri="{FF2B5EF4-FFF2-40B4-BE49-F238E27FC236}">
              <a16:creationId xmlns:a16="http://schemas.microsoft.com/office/drawing/2014/main" id="{43380DF4-1C80-43A2-AEED-815155767710}"/>
            </a:ext>
          </a:extLst>
        </xdr:cNvPr>
        <xdr:cNvSpPr/>
      </xdr:nvSpPr>
      <xdr:spPr>
        <a:xfrm rot="-5400000">
          <a:off x="6013577" y="12793345"/>
          <a:ext cx="184150" cy="18415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69</xdr:row>
      <xdr:rowOff>88757</xdr:rowOff>
    </xdr:from>
    <xdr:ext cx="175753" cy="180627"/>
    <xdr:sp macro="_xll.PtreeEvent_ObjectClick" textlink="">
      <xdr:nvSpPr>
        <xdr:cNvPr id="114" name="PTObj_DBranchName_3_27">
          <a:extLst>
            <a:ext uri="{FF2B5EF4-FFF2-40B4-BE49-F238E27FC236}">
              <a16:creationId xmlns:a16="http://schemas.microsoft.com/office/drawing/2014/main" id="{799A4C42-D79F-4877-AD86-2F8ED7636360}"/>
            </a:ext>
          </a:extLst>
        </xdr:cNvPr>
        <xdr:cNvSpPr txBox="1"/>
      </xdr:nvSpPr>
      <xdr:spPr>
        <a:xfrm>
          <a:off x="4767072" y="127951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7</xdr:col>
      <xdr:colOff>127</xdr:colOff>
      <xdr:row>63</xdr:row>
      <xdr:rowOff>86995</xdr:rowOff>
    </xdr:from>
    <xdr:to>
      <xdr:col>7</xdr:col>
      <xdr:colOff>184277</xdr:colOff>
      <xdr:row>64</xdr:row>
      <xdr:rowOff>86995</xdr:rowOff>
    </xdr:to>
    <xdr:sp macro="_xll.PtreeEvent_ObjectClick" textlink="">
      <xdr:nvSpPr>
        <xdr:cNvPr id="115" name="PTObj_DNode_3_2">
          <a:extLst>
            <a:ext uri="{FF2B5EF4-FFF2-40B4-BE49-F238E27FC236}">
              <a16:creationId xmlns:a16="http://schemas.microsoft.com/office/drawing/2014/main" id="{FCA577BB-004F-4703-85F9-A15BEC942A8A}"/>
            </a:ext>
          </a:extLst>
        </xdr:cNvPr>
        <xdr:cNvSpPr/>
      </xdr:nvSpPr>
      <xdr:spPr>
        <a:xfrm>
          <a:off x="6013577" y="116884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277622</xdr:colOff>
      <xdr:row>63</xdr:row>
      <xdr:rowOff>88757</xdr:rowOff>
    </xdr:from>
    <xdr:ext cx="196592" cy="180627"/>
    <xdr:sp macro="_xll.PtreeEvent_ObjectClick" textlink="">
      <xdr:nvSpPr>
        <xdr:cNvPr id="118" name="PTObj_DBranchName_3_2">
          <a:extLst>
            <a:ext uri="{FF2B5EF4-FFF2-40B4-BE49-F238E27FC236}">
              <a16:creationId xmlns:a16="http://schemas.microsoft.com/office/drawing/2014/main" id="{C3A10CE8-95E0-49C7-9086-8DEE973EDD5D}"/>
            </a:ext>
          </a:extLst>
        </xdr:cNvPr>
        <xdr:cNvSpPr txBox="1"/>
      </xdr:nvSpPr>
      <xdr:spPr>
        <a:xfrm>
          <a:off x="4767072" y="116902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7</xdr:col>
      <xdr:colOff>277622</xdr:colOff>
      <xdr:row>59</xdr:row>
      <xdr:rowOff>88757</xdr:rowOff>
    </xdr:from>
    <xdr:ext cx="196592" cy="180627"/>
    <xdr:sp macro="_xll.PtreeEvent_ObjectClick" textlink="">
      <xdr:nvSpPr>
        <xdr:cNvPr id="121" name="PTObj_DBranchName_3_3">
          <a:extLst>
            <a:ext uri="{FF2B5EF4-FFF2-40B4-BE49-F238E27FC236}">
              <a16:creationId xmlns:a16="http://schemas.microsoft.com/office/drawing/2014/main" id="{DF664937-2C08-457D-894C-C128B419CA6F}"/>
            </a:ext>
          </a:extLst>
        </xdr:cNvPr>
        <xdr:cNvSpPr txBox="1"/>
      </xdr:nvSpPr>
      <xdr:spPr>
        <a:xfrm>
          <a:off x="6291072" y="109536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7</xdr:col>
      <xdr:colOff>277622</xdr:colOff>
      <xdr:row>65</xdr:row>
      <xdr:rowOff>88757</xdr:rowOff>
    </xdr:from>
    <xdr:ext cx="175753" cy="180627"/>
    <xdr:sp macro="_xll.PtreeEvent_ObjectClick" textlink="">
      <xdr:nvSpPr>
        <xdr:cNvPr id="124" name="PTObj_DBranchName_3_26">
          <a:extLst>
            <a:ext uri="{FF2B5EF4-FFF2-40B4-BE49-F238E27FC236}">
              <a16:creationId xmlns:a16="http://schemas.microsoft.com/office/drawing/2014/main" id="{46E168F3-BFDA-433A-A281-4D0B05DFE462}"/>
            </a:ext>
          </a:extLst>
        </xdr:cNvPr>
        <xdr:cNvSpPr txBox="1"/>
      </xdr:nvSpPr>
      <xdr:spPr>
        <a:xfrm>
          <a:off x="6291072" y="120585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9</xdr:col>
      <xdr:colOff>127</xdr:colOff>
      <xdr:row>55</xdr:row>
      <xdr:rowOff>86995</xdr:rowOff>
    </xdr:from>
    <xdr:to>
      <xdr:col>9</xdr:col>
      <xdr:colOff>184277</xdr:colOff>
      <xdr:row>56</xdr:row>
      <xdr:rowOff>86995</xdr:rowOff>
    </xdr:to>
    <xdr:sp macro="_xll.PtreeEvent_ObjectClick" textlink="">
      <xdr:nvSpPr>
        <xdr:cNvPr id="125" name="PTObj_DNode_3_4">
          <a:extLst>
            <a:ext uri="{FF2B5EF4-FFF2-40B4-BE49-F238E27FC236}">
              <a16:creationId xmlns:a16="http://schemas.microsoft.com/office/drawing/2014/main" id="{66671FA7-B998-4C8D-B99E-1DE6C5754F77}"/>
            </a:ext>
          </a:extLst>
        </xdr:cNvPr>
        <xdr:cNvSpPr/>
      </xdr:nvSpPr>
      <xdr:spPr>
        <a:xfrm>
          <a:off x="9245727" y="102152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277622</xdr:colOff>
      <xdr:row>55</xdr:row>
      <xdr:rowOff>88757</xdr:rowOff>
    </xdr:from>
    <xdr:ext cx="463845" cy="180627"/>
    <xdr:sp macro="_xll.PtreeEvent_ObjectClick" textlink="">
      <xdr:nvSpPr>
        <xdr:cNvPr id="128" name="PTObj_DBranchName_3_4">
          <a:extLst>
            <a:ext uri="{FF2B5EF4-FFF2-40B4-BE49-F238E27FC236}">
              <a16:creationId xmlns:a16="http://schemas.microsoft.com/office/drawing/2014/main" id="{923853A0-2DD3-4A56-AD0A-88DDEFD118F0}"/>
            </a:ext>
          </a:extLst>
        </xdr:cNvPr>
        <xdr:cNvSpPr txBox="1"/>
      </xdr:nvSpPr>
      <xdr:spPr>
        <a:xfrm>
          <a:off x="7999222" y="10217007"/>
          <a:ext cx="463845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Approved</a:t>
          </a:r>
        </a:p>
      </xdr:txBody>
    </xdr:sp>
    <xdr:clientData/>
  </xdr:oneCellAnchor>
  <xdr:oneCellAnchor>
    <xdr:from>
      <xdr:col>9</xdr:col>
      <xdr:colOff>277622</xdr:colOff>
      <xdr:row>27</xdr:row>
      <xdr:rowOff>88757</xdr:rowOff>
    </xdr:from>
    <xdr:ext cx="196592" cy="180627"/>
    <xdr:sp macro="_xll.PtreeEvent_ObjectClick" textlink="">
      <xdr:nvSpPr>
        <xdr:cNvPr id="131" name="PTObj_DBranchName_3_5">
          <a:extLst>
            <a:ext uri="{FF2B5EF4-FFF2-40B4-BE49-F238E27FC236}">
              <a16:creationId xmlns:a16="http://schemas.microsoft.com/office/drawing/2014/main" id="{26A049F9-34BF-4549-B32F-F53112646257}"/>
            </a:ext>
          </a:extLst>
        </xdr:cNvPr>
        <xdr:cNvSpPr txBox="1"/>
      </xdr:nvSpPr>
      <xdr:spPr>
        <a:xfrm>
          <a:off x="9523222" y="50608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9</xdr:col>
      <xdr:colOff>277622</xdr:colOff>
      <xdr:row>57</xdr:row>
      <xdr:rowOff>88757</xdr:rowOff>
    </xdr:from>
    <xdr:ext cx="175753" cy="180627"/>
    <xdr:sp macro="_xll.PtreeEvent_ObjectClick" textlink="">
      <xdr:nvSpPr>
        <xdr:cNvPr id="134" name="PTObj_DBranchName_3_24">
          <a:extLst>
            <a:ext uri="{FF2B5EF4-FFF2-40B4-BE49-F238E27FC236}">
              <a16:creationId xmlns:a16="http://schemas.microsoft.com/office/drawing/2014/main" id="{0E194609-0D05-44CA-B030-8AC07FA80FA0}"/>
            </a:ext>
          </a:extLst>
        </xdr:cNvPr>
        <xdr:cNvSpPr txBox="1"/>
      </xdr:nvSpPr>
      <xdr:spPr>
        <a:xfrm>
          <a:off x="9523222" y="105853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23</xdr:row>
      <xdr:rowOff>86995</xdr:rowOff>
    </xdr:from>
    <xdr:to>
      <xdr:col>11</xdr:col>
      <xdr:colOff>184277</xdr:colOff>
      <xdr:row>24</xdr:row>
      <xdr:rowOff>86995</xdr:rowOff>
    </xdr:to>
    <xdr:sp macro="_xll.PtreeEvent_ObjectClick" textlink="">
      <xdr:nvSpPr>
        <xdr:cNvPr id="135" name="PTObj_DNode_3_6">
          <a:extLst>
            <a:ext uri="{FF2B5EF4-FFF2-40B4-BE49-F238E27FC236}">
              <a16:creationId xmlns:a16="http://schemas.microsoft.com/office/drawing/2014/main" id="{A6E7AF82-3A3F-41F7-BA70-C15707856C21}"/>
            </a:ext>
          </a:extLst>
        </xdr:cNvPr>
        <xdr:cNvSpPr/>
      </xdr:nvSpPr>
      <xdr:spPr>
        <a:xfrm>
          <a:off x="12300077" y="43224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23</xdr:row>
      <xdr:rowOff>88757</xdr:rowOff>
    </xdr:from>
    <xdr:ext cx="372730" cy="180627"/>
    <xdr:sp macro="_xll.PtreeEvent_ObjectClick" textlink="">
      <xdr:nvSpPr>
        <xdr:cNvPr id="138" name="PTObj_DBranchName_3_6">
          <a:extLst>
            <a:ext uri="{FF2B5EF4-FFF2-40B4-BE49-F238E27FC236}">
              <a16:creationId xmlns:a16="http://schemas.microsoft.com/office/drawing/2014/main" id="{477D3316-64E2-426A-89D5-80FD0DDFBEEF}"/>
            </a:ext>
          </a:extLst>
        </xdr:cNvPr>
        <xdr:cNvSpPr txBox="1"/>
      </xdr:nvSpPr>
      <xdr:spPr>
        <a:xfrm>
          <a:off x="11047222" y="4324207"/>
          <a:ext cx="372730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Obesity</a:t>
          </a:r>
        </a:p>
      </xdr:txBody>
    </xdr:sp>
    <xdr:clientData/>
  </xdr:oneCellAnchor>
  <xdr:oneCellAnchor>
    <xdr:from>
      <xdr:col>11</xdr:col>
      <xdr:colOff>277622</xdr:colOff>
      <xdr:row>19</xdr:row>
      <xdr:rowOff>88757</xdr:rowOff>
    </xdr:from>
    <xdr:ext cx="196592" cy="180627"/>
    <xdr:sp macro="_xll.PtreeEvent_ObjectClick" textlink="">
      <xdr:nvSpPr>
        <xdr:cNvPr id="141" name="PTObj_DBranchName_3_7">
          <a:extLst>
            <a:ext uri="{FF2B5EF4-FFF2-40B4-BE49-F238E27FC236}">
              <a16:creationId xmlns:a16="http://schemas.microsoft.com/office/drawing/2014/main" id="{FDA96B32-772D-4B0F-A6C3-B7158B15E4FB}"/>
            </a:ext>
          </a:extLst>
        </xdr:cNvPr>
        <xdr:cNvSpPr txBox="1"/>
      </xdr:nvSpPr>
      <xdr:spPr>
        <a:xfrm>
          <a:off x="12577572" y="35876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11</xdr:col>
      <xdr:colOff>277622</xdr:colOff>
      <xdr:row>25</xdr:row>
      <xdr:rowOff>88757</xdr:rowOff>
    </xdr:from>
    <xdr:ext cx="175753" cy="180627"/>
    <xdr:sp macro="_xll.PtreeEvent_ObjectClick" textlink="">
      <xdr:nvSpPr>
        <xdr:cNvPr id="144" name="PTObj_DBranchName_3_10">
          <a:extLst>
            <a:ext uri="{FF2B5EF4-FFF2-40B4-BE49-F238E27FC236}">
              <a16:creationId xmlns:a16="http://schemas.microsoft.com/office/drawing/2014/main" id="{8D9B40A5-CE8B-4709-B8A3-41E51C5E8DE9}"/>
            </a:ext>
          </a:extLst>
        </xdr:cNvPr>
        <xdr:cNvSpPr txBox="1"/>
      </xdr:nvSpPr>
      <xdr:spPr>
        <a:xfrm>
          <a:off x="12577572" y="46925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35</xdr:row>
      <xdr:rowOff>86995</xdr:rowOff>
    </xdr:from>
    <xdr:to>
      <xdr:col>11</xdr:col>
      <xdr:colOff>184277</xdr:colOff>
      <xdr:row>36</xdr:row>
      <xdr:rowOff>86995</xdr:rowOff>
    </xdr:to>
    <xdr:sp macro="_xll.PtreeEvent_ObjectClick" textlink="">
      <xdr:nvSpPr>
        <xdr:cNvPr id="145" name="PTObj_DNode_3_11">
          <a:extLst>
            <a:ext uri="{FF2B5EF4-FFF2-40B4-BE49-F238E27FC236}">
              <a16:creationId xmlns:a16="http://schemas.microsoft.com/office/drawing/2014/main" id="{21A670C7-5C54-4655-B0B2-F7D44514A1A3}"/>
            </a:ext>
          </a:extLst>
        </xdr:cNvPr>
        <xdr:cNvSpPr/>
      </xdr:nvSpPr>
      <xdr:spPr>
        <a:xfrm>
          <a:off x="12300077" y="65322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35</xdr:row>
      <xdr:rowOff>88757</xdr:rowOff>
    </xdr:from>
    <xdr:ext cx="531684" cy="180627"/>
    <xdr:sp macro="_xll.PtreeEvent_ObjectClick" textlink="">
      <xdr:nvSpPr>
        <xdr:cNvPr id="148" name="PTObj_DBranchName_3_11">
          <a:extLst>
            <a:ext uri="{FF2B5EF4-FFF2-40B4-BE49-F238E27FC236}">
              <a16:creationId xmlns:a16="http://schemas.microsoft.com/office/drawing/2014/main" id="{CF3FECCB-CD79-46B6-ACC6-5FE9428030F3}"/>
            </a:ext>
          </a:extLst>
        </xdr:cNvPr>
        <xdr:cNvSpPr txBox="1"/>
      </xdr:nvSpPr>
      <xdr:spPr>
        <a:xfrm>
          <a:off x="11047222" y="6534007"/>
          <a:ext cx="53168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Cholesterol</a:t>
          </a:r>
        </a:p>
      </xdr:txBody>
    </xdr:sp>
    <xdr:clientData/>
  </xdr:oneCellAnchor>
  <xdr:oneCellAnchor>
    <xdr:from>
      <xdr:col>11</xdr:col>
      <xdr:colOff>277622</xdr:colOff>
      <xdr:row>31</xdr:row>
      <xdr:rowOff>88757</xdr:rowOff>
    </xdr:from>
    <xdr:ext cx="196592" cy="180627"/>
    <xdr:sp macro="_xll.PtreeEvent_ObjectClick" textlink="">
      <xdr:nvSpPr>
        <xdr:cNvPr id="151" name="PTObj_DBranchName_3_12">
          <a:extLst>
            <a:ext uri="{FF2B5EF4-FFF2-40B4-BE49-F238E27FC236}">
              <a16:creationId xmlns:a16="http://schemas.microsoft.com/office/drawing/2014/main" id="{47601E41-4E4A-4519-A769-3BAF49AF8677}"/>
            </a:ext>
          </a:extLst>
        </xdr:cNvPr>
        <xdr:cNvSpPr txBox="1"/>
      </xdr:nvSpPr>
      <xdr:spPr>
        <a:xfrm>
          <a:off x="12577572" y="57974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11</xdr:col>
      <xdr:colOff>277622</xdr:colOff>
      <xdr:row>37</xdr:row>
      <xdr:rowOff>88757</xdr:rowOff>
    </xdr:from>
    <xdr:ext cx="175753" cy="180627"/>
    <xdr:sp macro="_xll.PtreeEvent_ObjectClick" textlink="">
      <xdr:nvSpPr>
        <xdr:cNvPr id="154" name="PTObj_DBranchName_3_15">
          <a:extLst>
            <a:ext uri="{FF2B5EF4-FFF2-40B4-BE49-F238E27FC236}">
              <a16:creationId xmlns:a16="http://schemas.microsoft.com/office/drawing/2014/main" id="{5B25A6F9-08C8-450A-A22C-749415F1376A}"/>
            </a:ext>
          </a:extLst>
        </xdr:cNvPr>
        <xdr:cNvSpPr txBox="1"/>
      </xdr:nvSpPr>
      <xdr:spPr>
        <a:xfrm>
          <a:off x="12577572" y="69023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  <xdr:twoCellAnchor editAs="oneCell">
    <xdr:from>
      <xdr:col>11</xdr:col>
      <xdr:colOff>127</xdr:colOff>
      <xdr:row>49</xdr:row>
      <xdr:rowOff>86995</xdr:rowOff>
    </xdr:from>
    <xdr:to>
      <xdr:col>11</xdr:col>
      <xdr:colOff>184277</xdr:colOff>
      <xdr:row>50</xdr:row>
      <xdr:rowOff>86995</xdr:rowOff>
    </xdr:to>
    <xdr:sp macro="_xll.PtreeEvent_ObjectClick" textlink="">
      <xdr:nvSpPr>
        <xdr:cNvPr id="155" name="PTObj_DNode_3_16">
          <a:extLst>
            <a:ext uri="{FF2B5EF4-FFF2-40B4-BE49-F238E27FC236}">
              <a16:creationId xmlns:a16="http://schemas.microsoft.com/office/drawing/2014/main" id="{F529967C-D49A-41F0-9A84-84E85DD67155}"/>
            </a:ext>
          </a:extLst>
        </xdr:cNvPr>
        <xdr:cNvSpPr/>
      </xdr:nvSpPr>
      <xdr:spPr>
        <a:xfrm>
          <a:off x="12300077" y="9110345"/>
          <a:ext cx="184150" cy="18415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277622</xdr:colOff>
      <xdr:row>49</xdr:row>
      <xdr:rowOff>88757</xdr:rowOff>
    </xdr:from>
    <xdr:ext cx="253596" cy="180627"/>
    <xdr:sp macro="_xll.PtreeEvent_ObjectClick" textlink="">
      <xdr:nvSpPr>
        <xdr:cNvPr id="158" name="PTObj_DBranchName_3_16">
          <a:extLst>
            <a:ext uri="{FF2B5EF4-FFF2-40B4-BE49-F238E27FC236}">
              <a16:creationId xmlns:a16="http://schemas.microsoft.com/office/drawing/2014/main" id="{985A645C-F0C7-4751-BA3E-DC45A0E276B9}"/>
            </a:ext>
          </a:extLst>
        </xdr:cNvPr>
        <xdr:cNvSpPr txBox="1"/>
      </xdr:nvSpPr>
      <xdr:spPr>
        <a:xfrm>
          <a:off x="11047222" y="9112107"/>
          <a:ext cx="253596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Both</a:t>
          </a:r>
        </a:p>
      </xdr:txBody>
    </xdr:sp>
    <xdr:clientData/>
  </xdr:oneCellAnchor>
  <xdr:oneCellAnchor>
    <xdr:from>
      <xdr:col>11</xdr:col>
      <xdr:colOff>277622</xdr:colOff>
      <xdr:row>41</xdr:row>
      <xdr:rowOff>88757</xdr:rowOff>
    </xdr:from>
    <xdr:ext cx="196592" cy="180627"/>
    <xdr:sp macro="_xll.PtreeEvent_ObjectClick" textlink="">
      <xdr:nvSpPr>
        <xdr:cNvPr id="161" name="PTObj_DBranchName_3_17">
          <a:extLst>
            <a:ext uri="{FF2B5EF4-FFF2-40B4-BE49-F238E27FC236}">
              <a16:creationId xmlns:a16="http://schemas.microsoft.com/office/drawing/2014/main" id="{5770045F-FA77-4A06-BDF5-447BCB180396}"/>
            </a:ext>
          </a:extLst>
        </xdr:cNvPr>
        <xdr:cNvSpPr txBox="1"/>
      </xdr:nvSpPr>
      <xdr:spPr>
        <a:xfrm>
          <a:off x="12577572" y="7638907"/>
          <a:ext cx="196592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Yes</a:t>
          </a:r>
        </a:p>
      </xdr:txBody>
    </xdr:sp>
    <xdr:clientData/>
  </xdr:oneCellAnchor>
  <xdr:oneCellAnchor>
    <xdr:from>
      <xdr:col>11</xdr:col>
      <xdr:colOff>277622</xdr:colOff>
      <xdr:row>51</xdr:row>
      <xdr:rowOff>88757</xdr:rowOff>
    </xdr:from>
    <xdr:ext cx="175753" cy="180627"/>
    <xdr:sp macro="_xll.PtreeEvent_ObjectClick" textlink="">
      <xdr:nvSpPr>
        <xdr:cNvPr id="164" name="PTObj_DBranchName_3_22">
          <a:extLst>
            <a:ext uri="{FF2B5EF4-FFF2-40B4-BE49-F238E27FC236}">
              <a16:creationId xmlns:a16="http://schemas.microsoft.com/office/drawing/2014/main" id="{8413EA4F-005B-4789-8216-0E9C158C4A90}"/>
            </a:ext>
          </a:extLst>
        </xdr:cNvPr>
        <xdr:cNvSpPr txBox="1"/>
      </xdr:nvSpPr>
      <xdr:spPr>
        <a:xfrm>
          <a:off x="12577572" y="9480407"/>
          <a:ext cx="17575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9D78-AA79-47CC-8E1A-977B3FA61327}">
  <dimension ref="A1:N208"/>
  <sheetViews>
    <sheetView tabSelected="1" topLeftCell="A14" zoomScale="59" zoomScaleNormal="80" workbookViewId="0">
      <selection activeCell="K108" sqref="K108"/>
    </sheetView>
  </sheetViews>
  <sheetFormatPr defaultRowHeight="14.5" x14ac:dyDescent="0.35"/>
  <cols>
    <col min="5" max="5" width="19.1796875" customWidth="1"/>
    <col min="6" max="6" width="21.81640625" customWidth="1"/>
    <col min="7" max="7" width="24.453125" customWidth="1"/>
    <col min="8" max="9" width="21.81640625" customWidth="1"/>
    <col min="10" max="11" width="21.90625" customWidth="1"/>
    <col min="12" max="12" width="26.453125" customWidth="1"/>
    <col min="13" max="13" width="26.54296875" customWidth="1"/>
    <col min="14" max="14" width="16.6328125" customWidth="1"/>
  </cols>
  <sheetData>
    <row r="1" spans="1:13" x14ac:dyDescent="0.35">
      <c r="B1" t="s">
        <v>52</v>
      </c>
      <c r="E1" t="s">
        <v>56</v>
      </c>
      <c r="G1" t="s">
        <v>61</v>
      </c>
      <c r="J1" t="s">
        <v>64</v>
      </c>
      <c r="L1" t="s">
        <v>101</v>
      </c>
    </row>
    <row r="2" spans="1:13" x14ac:dyDescent="0.35">
      <c r="A2" t="s">
        <v>53</v>
      </c>
      <c r="B2">
        <v>510</v>
      </c>
      <c r="D2" t="s">
        <v>57</v>
      </c>
      <c r="E2" s="10">
        <v>0.6</v>
      </c>
      <c r="F2" t="s">
        <v>58</v>
      </c>
      <c r="G2">
        <v>50</v>
      </c>
      <c r="I2" t="s">
        <v>58</v>
      </c>
      <c r="J2">
        <v>140</v>
      </c>
      <c r="K2" t="s">
        <v>54</v>
      </c>
      <c r="L2" s="18">
        <f>1-J33-J47-J51</f>
        <v>0.10000000000000009</v>
      </c>
    </row>
    <row r="3" spans="1:13" x14ac:dyDescent="0.35">
      <c r="A3" t="s">
        <v>54</v>
      </c>
      <c r="B3">
        <v>430</v>
      </c>
      <c r="D3" t="s">
        <v>58</v>
      </c>
      <c r="E3">
        <v>5</v>
      </c>
      <c r="F3" t="s">
        <v>62</v>
      </c>
      <c r="G3" s="10">
        <v>0.75</v>
      </c>
      <c r="I3" t="s">
        <v>65</v>
      </c>
      <c r="J3" s="10">
        <v>0.6</v>
      </c>
      <c r="K3" t="s">
        <v>80</v>
      </c>
      <c r="L3" s="18">
        <f>1-J21-J47-J51</f>
        <v>0.10000000000000009</v>
      </c>
    </row>
    <row r="4" spans="1:13" x14ac:dyDescent="0.35">
      <c r="A4" t="s">
        <v>55</v>
      </c>
      <c r="B4">
        <v>50</v>
      </c>
      <c r="G4" t="s">
        <v>63</v>
      </c>
      <c r="I4" t="s">
        <v>66</v>
      </c>
      <c r="J4" s="10">
        <v>0.15</v>
      </c>
      <c r="K4" t="s">
        <v>81</v>
      </c>
      <c r="L4" s="18">
        <f>1-J21-J33-J47</f>
        <v>0.5</v>
      </c>
    </row>
    <row r="5" spans="1:13" x14ac:dyDescent="0.35">
      <c r="E5" t="s">
        <v>59</v>
      </c>
      <c r="F5" t="s">
        <v>58</v>
      </c>
      <c r="G5">
        <v>50</v>
      </c>
      <c r="I5" t="s">
        <v>67</v>
      </c>
      <c r="J5" s="10">
        <v>0.1</v>
      </c>
    </row>
    <row r="6" spans="1:13" x14ac:dyDescent="0.35">
      <c r="D6" t="s">
        <v>54</v>
      </c>
      <c r="E6" s="10">
        <v>0.1</v>
      </c>
      <c r="F6" t="s">
        <v>62</v>
      </c>
      <c r="G6" s="10">
        <v>0.7</v>
      </c>
    </row>
    <row r="7" spans="1:13" x14ac:dyDescent="0.35">
      <c r="D7" t="s">
        <v>55</v>
      </c>
      <c r="E7" s="10">
        <v>0.1</v>
      </c>
    </row>
    <row r="8" spans="1:13" x14ac:dyDescent="0.35">
      <c r="D8" t="s">
        <v>60</v>
      </c>
      <c r="E8" s="10">
        <v>0.3</v>
      </c>
    </row>
    <row r="9" spans="1:13" x14ac:dyDescent="0.35">
      <c r="D9" t="s">
        <v>58</v>
      </c>
      <c r="E9" s="14">
        <v>40</v>
      </c>
    </row>
    <row r="15" spans="1:13" ht="14.5" customHeight="1" x14ac:dyDescent="0.35">
      <c r="L15" s="13">
        <v>0.75</v>
      </c>
      <c r="M15" s="5">
        <f>_xll.PTreeNodeProbability(treeCalc_1!$F$2,16)</f>
        <v>0</v>
      </c>
    </row>
    <row r="16" spans="1:13" ht="14.5" customHeight="1" x14ac:dyDescent="0.35">
      <c r="L16" s="6">
        <v>430</v>
      </c>
      <c r="M16" s="4">
        <f>_xll.PTreeNodeValue(treeCalc_1!$F$2,16)</f>
        <v>305</v>
      </c>
    </row>
    <row r="17" spans="9:13" ht="14.5" customHeight="1" x14ac:dyDescent="0.35">
      <c r="K17" s="9" t="b">
        <f>_xll.PTreeNodeDecision(treeCalc_1!$F$2,14)</f>
        <v>1</v>
      </c>
      <c r="L17" s="11" t="s">
        <v>84</v>
      </c>
    </row>
    <row r="18" spans="9:13" ht="14.5" customHeight="1" x14ac:dyDescent="0.35">
      <c r="K18" s="6">
        <v>-50</v>
      </c>
      <c r="L18" s="12">
        <f>_xll.PTreeNodeValue(treeCalc_1!$F$2,14)</f>
        <v>197.5</v>
      </c>
    </row>
    <row r="19" spans="9:13" ht="14.5" customHeight="1" x14ac:dyDescent="0.35">
      <c r="L19" s="13">
        <v>0.25</v>
      </c>
      <c r="M19" s="5">
        <f>_xll.PTreeNodeProbability(treeCalc_1!$F$2,17)</f>
        <v>0</v>
      </c>
    </row>
    <row r="20" spans="9:13" ht="14.5" customHeight="1" x14ac:dyDescent="0.35">
      <c r="L20" s="6">
        <v>0</v>
      </c>
      <c r="M20" s="4">
        <f>_xll.PTreeNodeValue(treeCalc_1!$F$2,17)</f>
        <v>-125</v>
      </c>
    </row>
    <row r="21" spans="9:13" ht="14.5" customHeight="1" x14ac:dyDescent="0.35">
      <c r="J21" s="13">
        <v>0.1</v>
      </c>
      <c r="K21" s="7" t="s">
        <v>61</v>
      </c>
    </row>
    <row r="22" spans="9:13" ht="14.5" customHeight="1" x14ac:dyDescent="0.35">
      <c r="J22" s="6">
        <v>0</v>
      </c>
      <c r="K22" s="8">
        <f>_xll.PTreeNodeValue(treeCalc_1!$F$2,10)</f>
        <v>197.5</v>
      </c>
    </row>
    <row r="23" spans="9:13" ht="14.5" customHeight="1" x14ac:dyDescent="0.35">
      <c r="K23" s="9" t="b">
        <f>_xll.PTreeNodeDecision(treeCalc_1!$F$2,15)</f>
        <v>0</v>
      </c>
      <c r="L23" s="5">
        <f>_xll.PTreeNodeProbability(treeCalc_1!$F$2,15)</f>
        <v>0</v>
      </c>
    </row>
    <row r="24" spans="9:13" ht="14.5" customHeight="1" x14ac:dyDescent="0.35">
      <c r="K24" s="6">
        <v>0</v>
      </c>
      <c r="L24" s="4">
        <f>_xll.PTreeNodeValue(treeCalc_1!$F$2,15)</f>
        <v>-75</v>
      </c>
    </row>
    <row r="25" spans="9:13" ht="14.5" customHeight="1" x14ac:dyDescent="0.35">
      <c r="I25" s="17" t="b">
        <f>_xll.PTreeNodeDecision(treeCalc_1!$F$2,8)</f>
        <v>1</v>
      </c>
      <c r="J25" s="11" t="s">
        <v>52</v>
      </c>
    </row>
    <row r="26" spans="9:13" ht="14.5" customHeight="1" x14ac:dyDescent="0.35">
      <c r="I26" s="6">
        <v>-40</v>
      </c>
      <c r="J26" s="12">
        <f>_xll.PTreeNodeValue(treeCalc_1!$F$2,8)</f>
        <v>22.9</v>
      </c>
    </row>
    <row r="27" spans="9:13" ht="14.5" customHeight="1" x14ac:dyDescent="0.35">
      <c r="L27" s="13">
        <v>0.7</v>
      </c>
      <c r="M27" s="5">
        <f>_xll.PTreeNodeProbability(treeCalc_1!$F$2,19)</f>
        <v>0</v>
      </c>
    </row>
    <row r="28" spans="9:13" ht="14.5" customHeight="1" x14ac:dyDescent="0.35">
      <c r="L28" s="6">
        <v>50</v>
      </c>
      <c r="M28" s="4">
        <f>_xll.PTreeNodeValue(treeCalc_1!$F$2,19)</f>
        <v>-75</v>
      </c>
    </row>
    <row r="29" spans="9:13" ht="14.5" customHeight="1" x14ac:dyDescent="0.35">
      <c r="K29" s="17" t="b">
        <f>_xll.PTreeNodeDecision(treeCalc_1!$F$2,18)</f>
        <v>0</v>
      </c>
      <c r="L29" s="15" t="s">
        <v>84</v>
      </c>
    </row>
    <row r="30" spans="9:13" ht="14.5" customHeight="1" x14ac:dyDescent="0.35">
      <c r="K30" s="6">
        <v>-50</v>
      </c>
      <c r="L30" s="12">
        <f>_xll.PTreeNodeValue(treeCalc_1!$F$2,18)</f>
        <v>-90</v>
      </c>
    </row>
    <row r="31" spans="9:13" ht="14.5" customHeight="1" x14ac:dyDescent="0.35">
      <c r="L31" s="13">
        <f>1-L27</f>
        <v>0.30000000000000004</v>
      </c>
      <c r="M31" s="5">
        <f>_xll.PTreeNodeProbability(treeCalc_1!$F$2,20)</f>
        <v>0</v>
      </c>
    </row>
    <row r="32" spans="9:13" ht="14.5" customHeight="1" x14ac:dyDescent="0.35">
      <c r="L32" s="6">
        <v>0</v>
      </c>
      <c r="M32" s="4">
        <f>_xll.PTreeNodeValue(treeCalc_1!$F$2,20)</f>
        <v>-125</v>
      </c>
    </row>
    <row r="33" spans="10:13" ht="14.5" customHeight="1" x14ac:dyDescent="0.35">
      <c r="J33" s="13">
        <v>0.1</v>
      </c>
      <c r="K33" s="16" t="s">
        <v>92</v>
      </c>
    </row>
    <row r="34" spans="10:13" ht="14.5" customHeight="1" x14ac:dyDescent="0.35">
      <c r="J34" s="6">
        <v>0</v>
      </c>
      <c r="K34" s="8">
        <f>_xll.PTreeNodeValue(treeCalc_1!$F$2,11)</f>
        <v>-75</v>
      </c>
    </row>
    <row r="35" spans="10:13" ht="14.5" customHeight="1" x14ac:dyDescent="0.35">
      <c r="K35" s="17" t="b">
        <f>_xll.PTreeNodeDecision(treeCalc_1!$F$2,21)</f>
        <v>1</v>
      </c>
      <c r="L35" s="5">
        <f>_xll.PTreeNodeProbability(treeCalc_1!$F$2,21)</f>
        <v>0</v>
      </c>
    </row>
    <row r="36" spans="10:13" ht="14.5" customHeight="1" x14ac:dyDescent="0.35">
      <c r="K36" s="6">
        <v>0</v>
      </c>
      <c r="L36" s="4">
        <f>_xll.PTreeNodeValue(treeCalc_1!$F$2,21)</f>
        <v>-75</v>
      </c>
    </row>
    <row r="37" spans="10:13" ht="14.5" customHeight="1" x14ac:dyDescent="0.35">
      <c r="L37" s="13">
        <v>0.6</v>
      </c>
      <c r="M37" s="5">
        <f>_xll.PTreeNodeProbability(treeCalc_1!$F$2,24)</f>
        <v>0</v>
      </c>
    </row>
    <row r="38" spans="10:13" ht="14.5" customHeight="1" x14ac:dyDescent="0.35">
      <c r="L38" s="6">
        <v>510</v>
      </c>
      <c r="M38" s="4">
        <f>_xll.PTreeNodeValue(treeCalc_1!$F$2,24)</f>
        <v>295</v>
      </c>
    </row>
    <row r="39" spans="10:13" ht="14.5" customHeight="1" x14ac:dyDescent="0.35">
      <c r="K39" s="9" t="b">
        <f>_xll.PTreeNodeDecision(treeCalc_1!$F$2,22)</f>
        <v>1</v>
      </c>
      <c r="L39" s="11" t="s">
        <v>84</v>
      </c>
    </row>
    <row r="40" spans="10:13" ht="14.5" customHeight="1" x14ac:dyDescent="0.35">
      <c r="K40" s="6">
        <v>-140</v>
      </c>
      <c r="L40" s="12">
        <f>_xll.PTreeNodeValue(treeCalc_1!$F$2,22)</f>
        <v>160.5</v>
      </c>
    </row>
    <row r="41" spans="10:13" ht="14.5" customHeight="1" x14ac:dyDescent="0.35">
      <c r="L41" s="13">
        <v>0.15</v>
      </c>
      <c r="M41" s="5">
        <f>_xll.PTreeNodeProbability(treeCalc_1!$F$2,25)</f>
        <v>0</v>
      </c>
    </row>
    <row r="42" spans="10:13" ht="14.5" customHeight="1" x14ac:dyDescent="0.35">
      <c r="L42" s="6">
        <v>430</v>
      </c>
      <c r="M42" s="4">
        <f>_xll.PTreeNodeValue(treeCalc_1!$F$2,25)</f>
        <v>215</v>
      </c>
    </row>
    <row r="43" spans="10:13" ht="14.5" customHeight="1" x14ac:dyDescent="0.35">
      <c r="L43" s="13">
        <v>0.1</v>
      </c>
      <c r="M43" s="5">
        <f>_xll.PTreeNodeProbability(treeCalc_1!$F$2,26)</f>
        <v>0</v>
      </c>
    </row>
    <row r="44" spans="10:13" ht="14.5" customHeight="1" x14ac:dyDescent="0.35">
      <c r="L44" s="6">
        <v>50</v>
      </c>
      <c r="M44" s="4">
        <f>_xll.PTreeNodeValue(treeCalc_1!$F$2,26)</f>
        <v>-165</v>
      </c>
    </row>
    <row r="45" spans="10:13" ht="14.5" customHeight="1" x14ac:dyDescent="0.35">
      <c r="L45" s="13">
        <f>1-L43-L41-L37</f>
        <v>0.15000000000000002</v>
      </c>
      <c r="M45" s="5">
        <f>_xll.PTreeNodeProbability(treeCalc_1!$F$2,27)</f>
        <v>0</v>
      </c>
    </row>
    <row r="46" spans="10:13" ht="14.5" customHeight="1" x14ac:dyDescent="0.35">
      <c r="L46" s="6">
        <v>0</v>
      </c>
      <c r="M46" s="4">
        <f>_xll.PTreeNodeValue(treeCalc_1!$F$2,27)</f>
        <v>-215</v>
      </c>
    </row>
    <row r="47" spans="10:13" ht="14.5" customHeight="1" x14ac:dyDescent="0.35">
      <c r="J47" s="13">
        <v>0.3</v>
      </c>
      <c r="K47" s="7" t="s">
        <v>93</v>
      </c>
    </row>
    <row r="48" spans="10:13" ht="14.5" customHeight="1" x14ac:dyDescent="0.35">
      <c r="J48" s="6">
        <v>0</v>
      </c>
      <c r="K48" s="8">
        <f>_xll.PTreeNodeValue(treeCalc_1!$F$2,12)</f>
        <v>160.5</v>
      </c>
    </row>
    <row r="49" spans="6:12" ht="14.5" customHeight="1" x14ac:dyDescent="0.35">
      <c r="K49" s="9" t="b">
        <f>_xll.PTreeNodeDecision(treeCalc_1!$F$2,23)</f>
        <v>0</v>
      </c>
      <c r="L49" s="5">
        <f>_xll.PTreeNodeProbability(treeCalc_1!$F$2,23)</f>
        <v>0</v>
      </c>
    </row>
    <row r="50" spans="6:12" ht="14.5" customHeight="1" x14ac:dyDescent="0.35">
      <c r="K50" s="6">
        <v>0</v>
      </c>
      <c r="L50" s="4">
        <f>_xll.PTreeNodeValue(treeCalc_1!$F$2,23)</f>
        <v>-75</v>
      </c>
    </row>
    <row r="51" spans="6:12" ht="14.5" customHeight="1" x14ac:dyDescent="0.35">
      <c r="J51" s="13">
        <f>1-J47-J33-J21</f>
        <v>0.5</v>
      </c>
      <c r="K51" s="5">
        <f>_xll.PTreeNodeProbability(treeCalc_1!$F$2,13)</f>
        <v>0</v>
      </c>
    </row>
    <row r="52" spans="6:12" ht="14.5" customHeight="1" x14ac:dyDescent="0.35">
      <c r="J52" s="6">
        <v>0</v>
      </c>
      <c r="K52" s="4">
        <f>_xll.PTreeNodeValue(treeCalc_1!$F$2,13)</f>
        <v>-75</v>
      </c>
    </row>
    <row r="53" spans="6:12" ht="14.5" customHeight="1" x14ac:dyDescent="0.35">
      <c r="H53" s="19">
        <v>0.6</v>
      </c>
      <c r="I53" s="7" t="s">
        <v>59</v>
      </c>
    </row>
    <row r="54" spans="6:12" ht="14.5" customHeight="1" x14ac:dyDescent="0.35">
      <c r="H54" s="6">
        <v>0</v>
      </c>
      <c r="I54" s="8">
        <f>_xll.PTreeNodeValue(treeCalc_1!$F$2,6)</f>
        <v>22.9</v>
      </c>
    </row>
    <row r="55" spans="6:12" ht="14.5" customHeight="1" x14ac:dyDescent="0.35">
      <c r="I55" s="17" t="b">
        <f>_xll.PTreeNodeDecision(treeCalc_1!$F$2,9)</f>
        <v>0</v>
      </c>
      <c r="J55" s="5">
        <f>_xll.PTreeNodeProbability(treeCalc_1!$F$2,9)</f>
        <v>0</v>
      </c>
    </row>
    <row r="56" spans="6:12" ht="14.5" customHeight="1" x14ac:dyDescent="0.35">
      <c r="I56" s="6">
        <v>0</v>
      </c>
      <c r="J56" s="4">
        <f>_xll.PTreeNodeValue(treeCalc_1!$F$2,9)</f>
        <v>-35</v>
      </c>
    </row>
    <row r="57" spans="6:12" ht="14.5" customHeight="1" x14ac:dyDescent="0.35">
      <c r="G57" s="17" t="b">
        <f>_xll.PTreeNodeDecision(treeCalc_1!$F$2,4)</f>
        <v>1</v>
      </c>
      <c r="H57" s="11" t="s">
        <v>70</v>
      </c>
    </row>
    <row r="58" spans="6:12" ht="14.5" customHeight="1" x14ac:dyDescent="0.35">
      <c r="G58" s="6">
        <v>-5</v>
      </c>
      <c r="H58" s="12">
        <f>_xll.PTreeNodeValue(treeCalc_1!$F$2,4)</f>
        <v>-0.26000000000000156</v>
      </c>
    </row>
    <row r="59" spans="6:12" ht="14.5" customHeight="1" x14ac:dyDescent="0.35">
      <c r="H59" s="19">
        <v>0.4</v>
      </c>
      <c r="I59" s="5">
        <f>_xll.PTreeNodeProbability(treeCalc_1!$F$2,7)</f>
        <v>0</v>
      </c>
    </row>
    <row r="60" spans="6:12" ht="14.5" customHeight="1" x14ac:dyDescent="0.35">
      <c r="H60" s="6">
        <v>0</v>
      </c>
      <c r="I60" s="4">
        <f>_xll.PTreeNodeValue(treeCalc_1!$F$2,7)</f>
        <v>-35</v>
      </c>
    </row>
    <row r="61" spans="6:12" ht="14.5" customHeight="1" x14ac:dyDescent="0.35">
      <c r="F61" s="9" t="b">
        <f>_xll.PTreeNodeDecision(treeCalc_1!$F$2,2)</f>
        <v>0</v>
      </c>
      <c r="G61" s="7" t="s">
        <v>56</v>
      </c>
    </row>
    <row r="62" spans="6:12" ht="14.5" customHeight="1" x14ac:dyDescent="0.35">
      <c r="F62" s="6">
        <v>-30</v>
      </c>
      <c r="G62" s="8">
        <f>_xll.PTreeNodeValue(treeCalc_1!$F$2,2)</f>
        <v>-0.26000000000000156</v>
      </c>
    </row>
    <row r="63" spans="6:12" ht="14.5" customHeight="1" x14ac:dyDescent="0.35">
      <c r="G63" s="17" t="b">
        <f>_xll.PTreeNodeDecision(treeCalc_1!$F$2,5)</f>
        <v>0</v>
      </c>
      <c r="H63" s="5">
        <f>_xll.PTreeNodeProbability(treeCalc_1!$F$2,5)</f>
        <v>0</v>
      </c>
    </row>
    <row r="64" spans="6:12" ht="14.5" customHeight="1" x14ac:dyDescent="0.35">
      <c r="G64" s="6">
        <v>0</v>
      </c>
      <c r="H64" s="4">
        <f>_xll.PTreeNodeValue(treeCalc_1!$F$2,5)</f>
        <v>-30</v>
      </c>
    </row>
    <row r="65" spans="5:7" ht="14.5" customHeight="1" x14ac:dyDescent="0.35">
      <c r="E65" s="6"/>
      <c r="F65" s="7" t="s">
        <v>47</v>
      </c>
    </row>
    <row r="66" spans="5:7" ht="14.5" customHeight="1" x14ac:dyDescent="0.35">
      <c r="E66" s="6"/>
      <c r="F66" s="8">
        <f>_xll.PTreeNodeValue(treeCalc_1!$F$2,1)</f>
        <v>0</v>
      </c>
    </row>
    <row r="67" spans="5:7" ht="14.5" customHeight="1" x14ac:dyDescent="0.35">
      <c r="F67" s="9" t="b">
        <f>_xll.PTreeNodeDecision(treeCalc_1!$F$2,3)</f>
        <v>1</v>
      </c>
      <c r="G67" s="5">
        <f>_xll.PTreeNodeProbability(treeCalc_1!$F$2,3)</f>
        <v>1</v>
      </c>
    </row>
    <row r="68" spans="5:7" ht="14.5" customHeight="1" x14ac:dyDescent="0.35">
      <c r="F68" s="6">
        <v>0</v>
      </c>
      <c r="G68" s="4">
        <f>_xll.PTreeNodeValue(treeCalc_1!$F$2,3)</f>
        <v>0</v>
      </c>
    </row>
    <row r="105" spans="11:14" ht="14.5" customHeight="1" x14ac:dyDescent="0.35">
      <c r="M105" s="13">
        <f>1-M109</f>
        <v>0.75</v>
      </c>
      <c r="N105" s="5">
        <f>_xll.PTreeNodeProbability(treeCalc_2!$F$2,8)</f>
        <v>0</v>
      </c>
    </row>
    <row r="106" spans="11:14" ht="14.5" customHeight="1" x14ac:dyDescent="0.35">
      <c r="M106" s="6">
        <v>430</v>
      </c>
      <c r="N106" s="4">
        <f>_xll.PTreeNodeValue(treeCalc_2!$F$2,8)</f>
        <v>305</v>
      </c>
    </row>
    <row r="107" spans="11:14" ht="14.5" customHeight="1" x14ac:dyDescent="0.35">
      <c r="L107" s="9" t="b">
        <f>_xll.PTreeNodeDecision(treeCalc_2!$F$2,7)</f>
        <v>1</v>
      </c>
      <c r="M107" s="15" t="s">
        <v>84</v>
      </c>
    </row>
    <row r="108" spans="11:14" ht="14.5" customHeight="1" x14ac:dyDescent="0.35">
      <c r="L108" s="6">
        <v>-50</v>
      </c>
      <c r="M108" s="12">
        <f>_xll.PTreeNodeValue(treeCalc_2!$F$2,7)</f>
        <v>197.5</v>
      </c>
    </row>
    <row r="109" spans="11:14" ht="14.5" customHeight="1" x14ac:dyDescent="0.35">
      <c r="M109" s="13">
        <v>0.25</v>
      </c>
      <c r="N109" s="5">
        <f>_xll.PTreeNodeProbability(treeCalc_2!$F$2,9)</f>
        <v>0</v>
      </c>
    </row>
    <row r="110" spans="11:14" ht="14.5" customHeight="1" x14ac:dyDescent="0.35">
      <c r="M110" s="6">
        <v>0</v>
      </c>
      <c r="N110" s="4">
        <f>_xll.PTreeNodeValue(treeCalc_2!$F$2,9)</f>
        <v>-125</v>
      </c>
    </row>
    <row r="111" spans="11:14" ht="14.5" customHeight="1" x14ac:dyDescent="0.35">
      <c r="K111" s="13">
        <v>0.1</v>
      </c>
      <c r="L111" s="16" t="s">
        <v>61</v>
      </c>
    </row>
    <row r="112" spans="11:14" ht="14.5" customHeight="1" x14ac:dyDescent="0.35">
      <c r="K112" s="6">
        <v>0</v>
      </c>
      <c r="L112" s="8">
        <f>_xll.PTreeNodeValue(treeCalc_2!$F$2,6)</f>
        <v>197.5</v>
      </c>
    </row>
    <row r="113" spans="10:14" ht="14.5" customHeight="1" x14ac:dyDescent="0.35">
      <c r="L113" s="9" t="b">
        <f>_xll.PTreeNodeDecision(treeCalc_2!$F$2,10)</f>
        <v>0</v>
      </c>
      <c r="M113" s="5">
        <f>_xll.PTreeNodeProbability(treeCalc_2!$F$2,10)</f>
        <v>0</v>
      </c>
    </row>
    <row r="114" spans="10:14" ht="14.5" customHeight="1" x14ac:dyDescent="0.35">
      <c r="L114" s="6">
        <v>0</v>
      </c>
      <c r="M114" s="4">
        <f>_xll.PTreeNodeValue(treeCalc_2!$F$2,10)</f>
        <v>-75</v>
      </c>
    </row>
    <row r="115" spans="10:14" ht="14.5" customHeight="1" x14ac:dyDescent="0.35">
      <c r="J115" s="9" t="b">
        <f>_xll.PTreeNodeDecision(treeCalc_2!$F$2,5)</f>
        <v>1</v>
      </c>
      <c r="K115" s="15" t="s">
        <v>52</v>
      </c>
    </row>
    <row r="116" spans="10:14" ht="14.5" customHeight="1" x14ac:dyDescent="0.35">
      <c r="J116" s="6">
        <v>-40</v>
      </c>
      <c r="K116" s="12">
        <f>_xll.PTreeNodeValue(treeCalc_2!$F$2,5)</f>
        <v>22.9</v>
      </c>
    </row>
    <row r="117" spans="10:14" ht="14.5" customHeight="1" x14ac:dyDescent="0.35">
      <c r="M117" s="13">
        <v>0.7</v>
      </c>
      <c r="N117" s="5">
        <f>_xll.PTreeNodeProbability(treeCalc_2!$F$2,13)</f>
        <v>0</v>
      </c>
    </row>
    <row r="118" spans="10:14" ht="14.5" customHeight="1" x14ac:dyDescent="0.35">
      <c r="M118" s="6">
        <v>50</v>
      </c>
      <c r="N118" s="4">
        <f>_xll.PTreeNodeValue(treeCalc_2!$F$2,13)</f>
        <v>-75</v>
      </c>
    </row>
    <row r="119" spans="10:14" ht="14.5" customHeight="1" x14ac:dyDescent="0.35">
      <c r="L119" s="9" t="b">
        <f>_xll.PTreeNodeDecision(treeCalc_2!$F$2,12)</f>
        <v>0</v>
      </c>
      <c r="M119" s="15" t="s">
        <v>84</v>
      </c>
    </row>
    <row r="120" spans="10:14" ht="14.5" customHeight="1" x14ac:dyDescent="0.35">
      <c r="L120" s="6">
        <v>-50</v>
      </c>
      <c r="M120" s="12">
        <f>_xll.PTreeNodeValue(treeCalc_2!$F$2,12)</f>
        <v>-90</v>
      </c>
    </row>
    <row r="121" spans="10:14" ht="14.5" customHeight="1" x14ac:dyDescent="0.35">
      <c r="M121" s="13">
        <f>1-M117</f>
        <v>0.30000000000000004</v>
      </c>
      <c r="N121" s="5">
        <f>_xll.PTreeNodeProbability(treeCalc_2!$F$2,14)</f>
        <v>0</v>
      </c>
    </row>
    <row r="122" spans="10:14" ht="14.5" customHeight="1" x14ac:dyDescent="0.35">
      <c r="M122" s="6">
        <v>0</v>
      </c>
      <c r="N122" s="4">
        <f>_xll.PTreeNodeValue(treeCalc_2!$F$2,14)</f>
        <v>-125</v>
      </c>
    </row>
    <row r="123" spans="10:14" ht="14.5" customHeight="1" x14ac:dyDescent="0.35">
      <c r="K123" s="13">
        <v>0.1</v>
      </c>
      <c r="L123" s="16" t="s">
        <v>92</v>
      </c>
    </row>
    <row r="124" spans="10:14" ht="14.5" customHeight="1" x14ac:dyDescent="0.35">
      <c r="K124" s="6">
        <v>0</v>
      </c>
      <c r="L124" s="8">
        <f>_xll.PTreeNodeValue(treeCalc_2!$F$2,11)</f>
        <v>-75</v>
      </c>
    </row>
    <row r="125" spans="10:14" ht="14.5" customHeight="1" x14ac:dyDescent="0.35">
      <c r="L125" s="9" t="b">
        <f>_xll.PTreeNodeDecision(treeCalc_2!$F$2,15)</f>
        <v>1</v>
      </c>
      <c r="M125" s="5">
        <f>_xll.PTreeNodeProbability(treeCalc_2!$F$2,15)</f>
        <v>0</v>
      </c>
    </row>
    <row r="126" spans="10:14" ht="14.5" customHeight="1" x14ac:dyDescent="0.35">
      <c r="L126" s="6">
        <v>0</v>
      </c>
      <c r="M126" s="4">
        <f>_xll.PTreeNodeValue(treeCalc_2!$F$2,15)</f>
        <v>-75</v>
      </c>
    </row>
    <row r="127" spans="10:14" ht="14.5" customHeight="1" x14ac:dyDescent="0.35">
      <c r="M127" s="13">
        <v>0.6</v>
      </c>
      <c r="N127" s="5">
        <f>_xll.PTreeNodeProbability(treeCalc_2!$F$2,18)</f>
        <v>0</v>
      </c>
    </row>
    <row r="128" spans="10:14" ht="14.5" customHeight="1" x14ac:dyDescent="0.35">
      <c r="M128" s="6">
        <v>510</v>
      </c>
      <c r="N128" s="4">
        <f>_xll.PTreeNodeValue(treeCalc_2!$F$2,18)</f>
        <v>295</v>
      </c>
    </row>
    <row r="129" spans="9:14" ht="14.5" customHeight="1" x14ac:dyDescent="0.35">
      <c r="L129" s="9" t="b">
        <f>_xll.PTreeNodeDecision(treeCalc_2!$F$2,17)</f>
        <v>1</v>
      </c>
      <c r="M129" s="15" t="s">
        <v>84</v>
      </c>
    </row>
    <row r="130" spans="9:14" ht="14.5" customHeight="1" x14ac:dyDescent="0.35">
      <c r="L130" s="6">
        <v>-140</v>
      </c>
      <c r="M130" s="12">
        <f>_xll.PTreeNodeValue(treeCalc_2!$F$2,17)</f>
        <v>160.5</v>
      </c>
    </row>
    <row r="131" spans="9:14" ht="14.5" customHeight="1" x14ac:dyDescent="0.35">
      <c r="M131" s="13">
        <v>0.15</v>
      </c>
      <c r="N131" s="5">
        <f>_xll.PTreeNodeProbability(treeCalc_2!$F$2,19)</f>
        <v>0</v>
      </c>
    </row>
    <row r="132" spans="9:14" ht="14.5" customHeight="1" x14ac:dyDescent="0.35">
      <c r="M132" s="6">
        <v>430</v>
      </c>
      <c r="N132" s="4">
        <f>_xll.PTreeNodeValue(treeCalc_2!$F$2,19)</f>
        <v>215</v>
      </c>
    </row>
    <row r="133" spans="9:14" ht="14.5" customHeight="1" x14ac:dyDescent="0.35">
      <c r="M133" s="13">
        <v>0.1</v>
      </c>
      <c r="N133" s="5">
        <f>_xll.PTreeNodeProbability(treeCalc_2!$F$2,20)</f>
        <v>0</v>
      </c>
    </row>
    <row r="134" spans="9:14" ht="14.5" customHeight="1" x14ac:dyDescent="0.35">
      <c r="M134" s="6">
        <v>50</v>
      </c>
      <c r="N134" s="4">
        <f>_xll.PTreeNodeValue(treeCalc_2!$F$2,20)</f>
        <v>-165</v>
      </c>
    </row>
    <row r="135" spans="9:14" ht="14.5" customHeight="1" x14ac:dyDescent="0.35">
      <c r="M135" s="13">
        <f>1-M133-M131-M127</f>
        <v>0.15000000000000002</v>
      </c>
      <c r="N135" s="5">
        <f>_xll.PTreeNodeProbability(treeCalc_2!$F$2,21)</f>
        <v>0</v>
      </c>
    </row>
    <row r="136" spans="9:14" ht="14.5" customHeight="1" x14ac:dyDescent="0.35">
      <c r="M136" s="6">
        <v>0</v>
      </c>
      <c r="N136" s="4">
        <f>_xll.PTreeNodeValue(treeCalc_2!$F$2,21)</f>
        <v>-215</v>
      </c>
    </row>
    <row r="137" spans="9:14" ht="14.5" customHeight="1" x14ac:dyDescent="0.35">
      <c r="K137" s="13">
        <v>0.3</v>
      </c>
      <c r="L137" s="16" t="s">
        <v>93</v>
      </c>
    </row>
    <row r="138" spans="9:14" ht="14.5" customHeight="1" x14ac:dyDescent="0.35">
      <c r="K138" s="6">
        <v>0</v>
      </c>
      <c r="L138" s="8">
        <f>_xll.PTreeNodeValue(treeCalc_2!$F$2,16)</f>
        <v>160.5</v>
      </c>
    </row>
    <row r="139" spans="9:14" ht="14.5" customHeight="1" x14ac:dyDescent="0.35">
      <c r="L139" s="9" t="b">
        <f>_xll.PTreeNodeDecision(treeCalc_2!$F$2,22)</f>
        <v>0</v>
      </c>
      <c r="M139" s="5">
        <f>_xll.PTreeNodeProbability(treeCalc_2!$F$2,22)</f>
        <v>0</v>
      </c>
    </row>
    <row r="140" spans="9:14" ht="14.5" customHeight="1" x14ac:dyDescent="0.35">
      <c r="L140" s="6">
        <v>0</v>
      </c>
      <c r="M140" s="4">
        <f>_xll.PTreeNodeValue(treeCalc_2!$F$2,22)</f>
        <v>-75</v>
      </c>
    </row>
    <row r="141" spans="9:14" ht="14.5" customHeight="1" x14ac:dyDescent="0.35">
      <c r="K141" s="13">
        <f>1-K137-K123-K111</f>
        <v>0.5</v>
      </c>
      <c r="L141" s="5">
        <f>_xll.PTreeNodeProbability(treeCalc_2!$F$2,23)</f>
        <v>0</v>
      </c>
    </row>
    <row r="142" spans="9:14" ht="14.5" customHeight="1" x14ac:dyDescent="0.35">
      <c r="K142" s="6">
        <v>0</v>
      </c>
      <c r="L142" s="4">
        <f>_xll.PTreeNodeValue(treeCalc_2!$F$2,23)</f>
        <v>-75</v>
      </c>
    </row>
    <row r="143" spans="9:14" ht="14.5" customHeight="1" x14ac:dyDescent="0.35">
      <c r="I143" s="19">
        <v>0.6</v>
      </c>
      <c r="J143" s="16" t="s">
        <v>59</v>
      </c>
    </row>
    <row r="144" spans="9:14" ht="14.5" customHeight="1" x14ac:dyDescent="0.35">
      <c r="I144" s="6">
        <v>0</v>
      </c>
      <c r="J144" s="8">
        <f>_xll.PTreeNodeValue(treeCalc_2!$F$2,4)</f>
        <v>22.9</v>
      </c>
    </row>
    <row r="145" spans="6:14" ht="14.5" customHeight="1" x14ac:dyDescent="0.35">
      <c r="F145" t="s">
        <v>144</v>
      </c>
      <c r="J145" s="9" t="b">
        <f>_xll.PTreeNodeDecision(treeCalc_2!$F$2,24)</f>
        <v>0</v>
      </c>
      <c r="K145" s="5">
        <f>_xll.PTreeNodeProbability(treeCalc_2!$F$2,24)</f>
        <v>0</v>
      </c>
    </row>
    <row r="146" spans="6:14" ht="14.5" customHeight="1" x14ac:dyDescent="0.35">
      <c r="F146">
        <f>G156-H152</f>
        <v>32</v>
      </c>
      <c r="J146" s="6">
        <v>0</v>
      </c>
      <c r="K146" s="4">
        <f>_xll.PTreeNodeValue(treeCalc_2!$F$2,24)</f>
        <v>-35</v>
      </c>
    </row>
    <row r="147" spans="6:14" ht="14.5" customHeight="1" x14ac:dyDescent="0.35">
      <c r="H147" s="9" t="b">
        <f>_xll.PTreeNodeDecision(treeCalc_2!$F$2,3)</f>
        <v>1</v>
      </c>
      <c r="I147" s="15" t="s">
        <v>70</v>
      </c>
    </row>
    <row r="148" spans="6:14" ht="14.5" customHeight="1" x14ac:dyDescent="0.35">
      <c r="H148" s="6">
        <v>-5</v>
      </c>
      <c r="I148" s="12">
        <f>_xll.PTreeNodeValue(treeCalc_2!$F$2,3)</f>
        <v>-0.26000000000000156</v>
      </c>
    </row>
    <row r="149" spans="6:14" ht="14.5" customHeight="1" x14ac:dyDescent="0.35">
      <c r="I149" s="19">
        <v>0.4</v>
      </c>
      <c r="J149" s="5">
        <f>_xll.PTreeNodeProbability(treeCalc_2!$F$2,25)</f>
        <v>0</v>
      </c>
    </row>
    <row r="150" spans="6:14" ht="14.5" customHeight="1" x14ac:dyDescent="0.35">
      <c r="I150" s="6">
        <v>0</v>
      </c>
      <c r="J150" s="4">
        <f>_xll.PTreeNodeValue(treeCalc_2!$F$2,25)</f>
        <v>-35</v>
      </c>
    </row>
    <row r="151" spans="6:14" ht="14.5" customHeight="1" x14ac:dyDescent="0.35">
      <c r="G151" s="9" t="b">
        <f>_xll.PTreeNodeDecision(treeCalc_2!$F$2,2)</f>
        <v>0</v>
      </c>
      <c r="H151" s="16" t="s">
        <v>56</v>
      </c>
    </row>
    <row r="152" spans="6:14" ht="14.5" customHeight="1" x14ac:dyDescent="0.35">
      <c r="G152" s="6">
        <v>-30</v>
      </c>
      <c r="H152" s="8">
        <f>_xll.PTreeNodeValue(treeCalc_2!$F$2,2)</f>
        <v>-0.26000000000000156</v>
      </c>
    </row>
    <row r="153" spans="6:14" ht="14.5" customHeight="1" x14ac:dyDescent="0.35">
      <c r="H153" s="9" t="b">
        <f>_xll.PTreeNodeDecision(treeCalc_2!$F$2,26)</f>
        <v>0</v>
      </c>
      <c r="I153" s="5">
        <f>_xll.PTreeNodeProbability(treeCalc_2!$F$2,26)</f>
        <v>0</v>
      </c>
    </row>
    <row r="154" spans="6:14" ht="14.5" customHeight="1" x14ac:dyDescent="0.35">
      <c r="H154" s="6">
        <v>0</v>
      </c>
      <c r="I154" s="4">
        <f>_xll.PTreeNodeValue(treeCalc_2!$F$2,26)</f>
        <v>-30</v>
      </c>
    </row>
    <row r="155" spans="6:14" ht="14.5" customHeight="1" x14ac:dyDescent="0.35">
      <c r="F155" s="6"/>
      <c r="G155" s="16" t="s">
        <v>47</v>
      </c>
    </row>
    <row r="156" spans="6:14" ht="14.5" customHeight="1" x14ac:dyDescent="0.35">
      <c r="F156" s="6"/>
      <c r="G156" s="8">
        <f>_xll.PTreeNodeValue(treeCalc_2!$F$2,1)</f>
        <v>31.740000000000002</v>
      </c>
    </row>
    <row r="157" spans="6:14" ht="14.5" customHeight="1" x14ac:dyDescent="0.35">
      <c r="G157" s="9" t="b">
        <f>_xll.PTreeNodeDecision(treeCalc_2!$F$2,27)</f>
        <v>0</v>
      </c>
      <c r="H157" s="5">
        <f>_xll.PTreeNodeProbability(treeCalc_2!$F$2,27)</f>
        <v>0</v>
      </c>
    </row>
    <row r="158" spans="6:14" ht="14.5" customHeight="1" x14ac:dyDescent="0.35">
      <c r="G158" s="6">
        <v>0</v>
      </c>
      <c r="H158" s="4">
        <f>_xll.PTreeNodeValue(treeCalc_2!$F$2,27)</f>
        <v>0</v>
      </c>
    </row>
    <row r="159" spans="6:14" ht="14.5" customHeight="1" x14ac:dyDescent="0.35">
      <c r="M159" s="13">
        <v>0.75</v>
      </c>
      <c r="N159" s="5">
        <f>_xll.PTreeNodeProbability(treeCalc_2!$F$2,34)</f>
        <v>4.4999999999999998E-2</v>
      </c>
    </row>
    <row r="160" spans="6:14" ht="14.5" customHeight="1" x14ac:dyDescent="0.35">
      <c r="M160" s="6">
        <v>430</v>
      </c>
      <c r="N160" s="4">
        <f>_xll.PTreeNodeValue(treeCalc_2!$F$2,34)</f>
        <v>335</v>
      </c>
    </row>
    <row r="161" spans="10:14" ht="14.5" customHeight="1" x14ac:dyDescent="0.35">
      <c r="L161" s="9" t="b">
        <f>_xll.PTreeNodeDecision(treeCalc_2!$F$2,33)</f>
        <v>1</v>
      </c>
      <c r="M161" s="15" t="s">
        <v>84</v>
      </c>
    </row>
    <row r="162" spans="10:14" ht="14.5" customHeight="1" x14ac:dyDescent="0.35">
      <c r="L162" s="6">
        <v>-50</v>
      </c>
      <c r="M162" s="12">
        <f>_xll.PTreeNodeValue(treeCalc_2!$F$2,33)</f>
        <v>227.5</v>
      </c>
    </row>
    <row r="163" spans="10:14" ht="14.5" customHeight="1" x14ac:dyDescent="0.35">
      <c r="M163" s="13">
        <v>0.25</v>
      </c>
      <c r="N163" s="5">
        <f>_xll.PTreeNodeProbability(treeCalc_2!$F$2,35)</f>
        <v>1.4999999999999999E-2</v>
      </c>
    </row>
    <row r="164" spans="10:14" ht="14.5" customHeight="1" x14ac:dyDescent="0.35">
      <c r="M164" s="6">
        <v>0</v>
      </c>
      <c r="N164" s="4">
        <f>_xll.PTreeNodeValue(treeCalc_2!$F$2,35)</f>
        <v>-95</v>
      </c>
    </row>
    <row r="165" spans="10:14" ht="14.5" customHeight="1" x14ac:dyDescent="0.35">
      <c r="K165" s="13">
        <v>0.1</v>
      </c>
      <c r="L165" s="16" t="s">
        <v>61</v>
      </c>
    </row>
    <row r="166" spans="10:14" ht="14.5" customHeight="1" x14ac:dyDescent="0.35">
      <c r="K166" s="6">
        <v>0</v>
      </c>
      <c r="L166" s="8">
        <f>_xll.PTreeNodeValue(treeCalc_2!$F$2,32)</f>
        <v>227.5</v>
      </c>
    </row>
    <row r="167" spans="10:14" ht="14.5" customHeight="1" x14ac:dyDescent="0.35">
      <c r="L167" s="9" t="b">
        <f>_xll.PTreeNodeDecision(treeCalc_2!$F$2,36)</f>
        <v>0</v>
      </c>
      <c r="M167" s="5">
        <f>_xll.PTreeNodeProbability(treeCalc_2!$F$2,36)</f>
        <v>0</v>
      </c>
    </row>
    <row r="168" spans="10:14" ht="14.5" customHeight="1" x14ac:dyDescent="0.35">
      <c r="L168" s="6">
        <v>0</v>
      </c>
      <c r="M168" s="4">
        <f>_xll.PTreeNodeValue(treeCalc_2!$F$2,36)</f>
        <v>-45</v>
      </c>
    </row>
    <row r="169" spans="10:14" ht="14.5" customHeight="1" x14ac:dyDescent="0.35">
      <c r="J169" s="9" t="b">
        <f>_xll.PTreeNodeDecision(treeCalc_2!$F$2,31)</f>
        <v>1</v>
      </c>
      <c r="K169" s="15" t="s">
        <v>52</v>
      </c>
    </row>
    <row r="170" spans="10:14" ht="14.5" customHeight="1" x14ac:dyDescent="0.35">
      <c r="J170" s="6">
        <v>-40</v>
      </c>
      <c r="K170" s="12">
        <f>_xll.PTreeNodeValue(treeCalc_2!$F$2,31)</f>
        <v>52.900000000000006</v>
      </c>
    </row>
    <row r="171" spans="10:14" ht="14.5" customHeight="1" x14ac:dyDescent="0.35">
      <c r="M171" s="13">
        <v>0.7</v>
      </c>
      <c r="N171" s="5">
        <f>_xll.PTreeNodeProbability(treeCalc_2!$F$2,39)</f>
        <v>0</v>
      </c>
    </row>
    <row r="172" spans="10:14" ht="14.5" customHeight="1" x14ac:dyDescent="0.35">
      <c r="M172" s="6">
        <v>50</v>
      </c>
      <c r="N172" s="4">
        <f>_xll.PTreeNodeValue(treeCalc_2!$F$2,39)</f>
        <v>-45</v>
      </c>
    </row>
    <row r="173" spans="10:14" ht="14.5" customHeight="1" x14ac:dyDescent="0.35">
      <c r="L173" s="9" t="b">
        <f>_xll.PTreeNodeDecision(treeCalc_2!$F$2,38)</f>
        <v>0</v>
      </c>
      <c r="M173" s="15" t="s">
        <v>84</v>
      </c>
    </row>
    <row r="174" spans="10:14" ht="14.5" customHeight="1" x14ac:dyDescent="0.35">
      <c r="L174" s="6">
        <v>-50</v>
      </c>
      <c r="M174" s="12">
        <f>_xll.PTreeNodeValue(treeCalc_2!$F$2,38)</f>
        <v>-60</v>
      </c>
    </row>
    <row r="175" spans="10:14" ht="14.5" customHeight="1" x14ac:dyDescent="0.35">
      <c r="M175" s="13">
        <f>1-M171</f>
        <v>0.30000000000000004</v>
      </c>
      <c r="N175" s="5">
        <f>_xll.PTreeNodeProbability(treeCalc_2!$F$2,40)</f>
        <v>0</v>
      </c>
    </row>
    <row r="176" spans="10:14" ht="14.5" customHeight="1" x14ac:dyDescent="0.35">
      <c r="M176" s="6">
        <v>0</v>
      </c>
      <c r="N176" s="4">
        <f>_xll.PTreeNodeValue(treeCalc_2!$F$2,40)</f>
        <v>-95</v>
      </c>
    </row>
    <row r="177" spans="11:14" ht="14.5" customHeight="1" x14ac:dyDescent="0.35">
      <c r="K177" s="13">
        <v>0.1</v>
      </c>
      <c r="L177" s="16" t="s">
        <v>92</v>
      </c>
    </row>
    <row r="178" spans="11:14" ht="14.5" customHeight="1" x14ac:dyDescent="0.35">
      <c r="K178" s="6">
        <v>0</v>
      </c>
      <c r="L178" s="8">
        <f>_xll.PTreeNodeValue(treeCalc_2!$F$2,37)</f>
        <v>-45</v>
      </c>
    </row>
    <row r="179" spans="11:14" ht="14.5" customHeight="1" x14ac:dyDescent="0.35">
      <c r="L179" s="9" t="b">
        <f>_xll.PTreeNodeDecision(treeCalc_2!$F$2,41)</f>
        <v>1</v>
      </c>
      <c r="M179" s="5">
        <f>_xll.PTreeNodeProbability(treeCalc_2!$F$2,41)</f>
        <v>0.06</v>
      </c>
    </row>
    <row r="180" spans="11:14" ht="14.5" customHeight="1" x14ac:dyDescent="0.35">
      <c r="L180" s="6">
        <v>0</v>
      </c>
      <c r="M180" s="4">
        <f>_xll.PTreeNodeValue(treeCalc_2!$F$2,41)</f>
        <v>-45</v>
      </c>
    </row>
    <row r="181" spans="11:14" ht="14.5" customHeight="1" x14ac:dyDescent="0.35">
      <c r="M181" s="13">
        <v>0.6</v>
      </c>
      <c r="N181" s="5">
        <f>_xll.PTreeNodeProbability(treeCalc_2!$F$2,44)</f>
        <v>0.108</v>
      </c>
    </row>
    <row r="182" spans="11:14" ht="14.5" customHeight="1" x14ac:dyDescent="0.35">
      <c r="M182" s="6">
        <v>510</v>
      </c>
      <c r="N182" s="4">
        <f>_xll.PTreeNodeValue(treeCalc_2!$F$2,44)</f>
        <v>325</v>
      </c>
    </row>
    <row r="183" spans="11:14" ht="14.5" customHeight="1" x14ac:dyDescent="0.35">
      <c r="L183" s="9" t="b">
        <f>_xll.PTreeNodeDecision(treeCalc_2!$F$2,43)</f>
        <v>1</v>
      </c>
      <c r="M183" s="15" t="s">
        <v>84</v>
      </c>
    </row>
    <row r="184" spans="11:14" ht="14.5" customHeight="1" x14ac:dyDescent="0.35">
      <c r="L184" s="6">
        <v>-140</v>
      </c>
      <c r="M184" s="12">
        <f>_xll.PTreeNodeValue(treeCalc_2!$F$2,43)</f>
        <v>190.5</v>
      </c>
    </row>
    <row r="185" spans="11:14" ht="14.5" customHeight="1" x14ac:dyDescent="0.35">
      <c r="M185" s="13">
        <v>0.15</v>
      </c>
      <c r="N185" s="5">
        <f>_xll.PTreeNodeProbability(treeCalc_2!$F$2,45)</f>
        <v>2.7E-2</v>
      </c>
    </row>
    <row r="186" spans="11:14" ht="14.5" customHeight="1" x14ac:dyDescent="0.35">
      <c r="M186" s="6">
        <v>430</v>
      </c>
      <c r="N186" s="4">
        <f>_xll.PTreeNodeValue(treeCalc_2!$F$2,45)</f>
        <v>245</v>
      </c>
    </row>
    <row r="187" spans="11:14" ht="14.5" customHeight="1" x14ac:dyDescent="0.35">
      <c r="M187" s="13">
        <v>0.1</v>
      </c>
      <c r="N187" s="5">
        <f>_xll.PTreeNodeProbability(treeCalc_2!$F$2,46)</f>
        <v>1.7999999999999999E-2</v>
      </c>
    </row>
    <row r="188" spans="11:14" ht="14.5" customHeight="1" x14ac:dyDescent="0.35">
      <c r="M188" s="6">
        <v>50</v>
      </c>
      <c r="N188" s="4">
        <f>_xll.PTreeNodeValue(treeCalc_2!$F$2,46)</f>
        <v>-135</v>
      </c>
    </row>
    <row r="189" spans="11:14" ht="14.5" customHeight="1" x14ac:dyDescent="0.35">
      <c r="M189" s="13">
        <f>1-M187-M185-M181</f>
        <v>0.15000000000000002</v>
      </c>
      <c r="N189" s="5">
        <f>_xll.PTreeNodeProbability(treeCalc_2!$F$2,47)</f>
        <v>2.7000000000000003E-2</v>
      </c>
    </row>
    <row r="190" spans="11:14" ht="14.5" customHeight="1" x14ac:dyDescent="0.35">
      <c r="M190" s="6">
        <v>0</v>
      </c>
      <c r="N190" s="4">
        <f>_xll.PTreeNodeValue(treeCalc_2!$F$2,47)</f>
        <v>-185</v>
      </c>
    </row>
    <row r="191" spans="11:14" ht="14.5" customHeight="1" x14ac:dyDescent="0.35">
      <c r="K191" s="13">
        <v>0.3</v>
      </c>
      <c r="L191" s="16" t="s">
        <v>93</v>
      </c>
    </row>
    <row r="192" spans="11:14" ht="14.5" customHeight="1" x14ac:dyDescent="0.35">
      <c r="K192" s="6">
        <v>0</v>
      </c>
      <c r="L192" s="8">
        <f>_xll.PTreeNodeValue(treeCalc_2!$F$2,42)</f>
        <v>190.5</v>
      </c>
    </row>
    <row r="193" spans="7:13" ht="14.5" customHeight="1" x14ac:dyDescent="0.35">
      <c r="L193" s="9" t="b">
        <f>_xll.PTreeNodeDecision(treeCalc_2!$F$2,48)</f>
        <v>0</v>
      </c>
      <c r="M193" s="5">
        <f>_xll.PTreeNodeProbability(treeCalc_2!$F$2,48)</f>
        <v>0</v>
      </c>
    </row>
    <row r="194" spans="7:13" ht="14.5" customHeight="1" x14ac:dyDescent="0.35">
      <c r="L194" s="6">
        <v>0</v>
      </c>
      <c r="M194" s="4">
        <f>_xll.PTreeNodeValue(treeCalc_2!$F$2,48)</f>
        <v>-45</v>
      </c>
    </row>
    <row r="195" spans="7:13" ht="14.5" customHeight="1" x14ac:dyDescent="0.35">
      <c r="K195" s="13">
        <f>1-K191-K177-K165</f>
        <v>0.5</v>
      </c>
      <c r="L195" s="5">
        <f>_xll.PTreeNodeProbability(treeCalc_2!$F$2,49)</f>
        <v>0.3</v>
      </c>
    </row>
    <row r="196" spans="7:13" ht="14.5" customHeight="1" x14ac:dyDescent="0.35">
      <c r="K196" s="6">
        <v>0</v>
      </c>
      <c r="L196" s="4">
        <f>_xll.PTreeNodeValue(treeCalc_2!$F$2,49)</f>
        <v>-45</v>
      </c>
    </row>
    <row r="197" spans="7:13" ht="14.5" customHeight="1" x14ac:dyDescent="0.35">
      <c r="I197" s="17" t="b">
        <f>_xll.PTreeNodeDecision(treeCalc_2!$F$2,30)</f>
        <v>1</v>
      </c>
      <c r="J197" s="16" t="s">
        <v>59</v>
      </c>
    </row>
    <row r="198" spans="7:13" ht="14.5" customHeight="1" x14ac:dyDescent="0.35">
      <c r="I198" s="6">
        <v>-5</v>
      </c>
      <c r="J198" s="8">
        <f>_xll.PTreeNodeValue(treeCalc_2!$F$2,30)</f>
        <v>52.900000000000006</v>
      </c>
    </row>
    <row r="199" spans="7:13" ht="14.5" customHeight="1" x14ac:dyDescent="0.35">
      <c r="J199" s="9" t="b">
        <f>_xll.PTreeNodeDecision(treeCalc_2!$F$2,50)</f>
        <v>0</v>
      </c>
      <c r="K199" s="5">
        <f>_xll.PTreeNodeProbability(treeCalc_2!$F$2,50)</f>
        <v>0</v>
      </c>
    </row>
    <row r="200" spans="7:13" ht="14.5" customHeight="1" x14ac:dyDescent="0.35">
      <c r="J200" s="6">
        <v>0</v>
      </c>
      <c r="K200" s="4">
        <f>_xll.PTreeNodeValue(treeCalc_2!$F$2,50)</f>
        <v>-5</v>
      </c>
    </row>
    <row r="201" spans="7:13" ht="14.5" customHeight="1" x14ac:dyDescent="0.35">
      <c r="H201" s="19">
        <v>0.6</v>
      </c>
      <c r="I201" s="16" t="s">
        <v>56</v>
      </c>
    </row>
    <row r="202" spans="7:13" ht="14.5" customHeight="1" x14ac:dyDescent="0.35">
      <c r="H202" s="6">
        <v>0</v>
      </c>
      <c r="I202" s="8">
        <f>_xll.PTreeNodeValue(treeCalc_2!$F$2,29)</f>
        <v>52.900000000000006</v>
      </c>
    </row>
    <row r="203" spans="7:13" ht="14.5" customHeight="1" x14ac:dyDescent="0.35">
      <c r="I203" s="17" t="b">
        <f>_xll.PTreeNodeDecision(treeCalc_2!$F$2,51)</f>
        <v>0</v>
      </c>
      <c r="J203" s="5">
        <f>_xll.PTreeNodeProbability(treeCalc_2!$F$2,51)</f>
        <v>0</v>
      </c>
    </row>
    <row r="204" spans="7:13" ht="14.5" customHeight="1" x14ac:dyDescent="0.35">
      <c r="I204" s="6">
        <v>0</v>
      </c>
      <c r="J204" s="4">
        <f>_xll.PTreeNodeValue(treeCalc_2!$F$2,51)</f>
        <v>0</v>
      </c>
    </row>
    <row r="205" spans="7:13" ht="14.5" customHeight="1" x14ac:dyDescent="0.35">
      <c r="G205" s="9" t="b">
        <f>_xll.PTreeNodeDecision(treeCalc_2!$F$2,28)</f>
        <v>1</v>
      </c>
      <c r="H205" s="15" t="s">
        <v>143</v>
      </c>
    </row>
    <row r="206" spans="7:13" ht="14.5" customHeight="1" x14ac:dyDescent="0.35">
      <c r="G206" s="6">
        <v>0</v>
      </c>
      <c r="H206" s="12">
        <f>_xll.PTreeNodeValue(treeCalc_2!$F$2,28)</f>
        <v>31.740000000000002</v>
      </c>
    </row>
    <row r="207" spans="7:13" ht="14.5" customHeight="1" x14ac:dyDescent="0.35">
      <c r="H207" s="19">
        <v>0.4</v>
      </c>
      <c r="I207" s="5">
        <f>_xll.PTreeNodeProbability(treeCalc_2!$F$2,52)</f>
        <v>0.4</v>
      </c>
    </row>
    <row r="208" spans="7:13" ht="14.5" customHeight="1" x14ac:dyDescent="0.35">
      <c r="H208" s="6">
        <v>0</v>
      </c>
      <c r="I208" s="4">
        <f>_xll.PTreeNodeValue(treeCalc_2!$F$2,52)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4BAD-BACB-4AE3-95F3-21CAEB2B0C69}">
  <dimension ref="F18:N71"/>
  <sheetViews>
    <sheetView topLeftCell="A12" zoomScale="60" zoomScaleNormal="60" workbookViewId="0">
      <selection activeCell="L51" sqref="L51"/>
    </sheetView>
  </sheetViews>
  <sheetFormatPr defaultRowHeight="14.5" x14ac:dyDescent="0.35"/>
  <cols>
    <col min="6" max="6" width="20.6328125" customWidth="1"/>
    <col min="7" max="7" width="21.81640625" customWidth="1"/>
    <col min="8" max="8" width="24.453125" customWidth="1"/>
    <col min="9" max="10" width="21.81640625" customWidth="1"/>
    <col min="11" max="12" width="21.90625" customWidth="1"/>
    <col min="13" max="14" width="26.54296875" customWidth="1"/>
  </cols>
  <sheetData>
    <row r="18" spans="10:14" ht="14.5" customHeight="1" x14ac:dyDescent="0.35">
      <c r="M18" s="13">
        <v>0.75</v>
      </c>
      <c r="N18" s="5">
        <f>_xll.PTreeNodeProbability(treeCalc_3!$F$2,8)</f>
        <v>0</v>
      </c>
    </row>
    <row r="19" spans="10:14" ht="14.5" customHeight="1" x14ac:dyDescent="0.35">
      <c r="M19" s="6">
        <v>430</v>
      </c>
      <c r="N19" s="4">
        <f>_xll.PTreeNodeValue(treeCalc_3!$F$2,8)</f>
        <v>305</v>
      </c>
    </row>
    <row r="20" spans="10:14" ht="14.5" customHeight="1" x14ac:dyDescent="0.35">
      <c r="L20" s="19">
        <v>1</v>
      </c>
      <c r="M20" s="15" t="s">
        <v>84</v>
      </c>
    </row>
    <row r="21" spans="10:14" ht="14.5" customHeight="1" x14ac:dyDescent="0.35">
      <c r="L21" s="6">
        <v>-50</v>
      </c>
      <c r="M21" s="12">
        <f>_xll.PTreeNodeValue(treeCalc_3!$F$2,7)</f>
        <v>197.5</v>
      </c>
    </row>
    <row r="22" spans="10:14" ht="14.5" customHeight="1" x14ac:dyDescent="0.35">
      <c r="M22" s="13">
        <v>0.25</v>
      </c>
      <c r="N22" s="5">
        <f>_xll.PTreeNodeProbability(treeCalc_3!$F$2,9)</f>
        <v>0</v>
      </c>
    </row>
    <row r="23" spans="10:14" ht="14.5" customHeight="1" x14ac:dyDescent="0.35">
      <c r="M23" s="6">
        <v>0</v>
      </c>
      <c r="N23" s="4">
        <f>_xll.PTreeNodeValue(treeCalc_3!$F$2,9)</f>
        <v>-125</v>
      </c>
    </row>
    <row r="24" spans="10:14" ht="14.5" customHeight="1" x14ac:dyDescent="0.35">
      <c r="K24" s="13">
        <v>0.1</v>
      </c>
      <c r="L24" s="15" t="s">
        <v>61</v>
      </c>
    </row>
    <row r="25" spans="10:14" ht="14.5" customHeight="1" x14ac:dyDescent="0.35">
      <c r="K25" s="6">
        <v>0</v>
      </c>
      <c r="L25" s="12">
        <f>_xll.PTreeNodeValue(treeCalc_3!$F$2,6)</f>
        <v>197.5</v>
      </c>
    </row>
    <row r="26" spans="10:14" ht="14.5" customHeight="1" x14ac:dyDescent="0.35">
      <c r="L26" s="19">
        <v>0</v>
      </c>
      <c r="M26" s="5">
        <f>_xll.PTreeNodeProbability(treeCalc_3!$F$2,10)</f>
        <v>0</v>
      </c>
    </row>
    <row r="27" spans="10:14" ht="14.5" customHeight="1" x14ac:dyDescent="0.35">
      <c r="L27" s="6">
        <v>0</v>
      </c>
      <c r="M27" s="4">
        <f>_xll.PTreeNodeValue(treeCalc_3!$F$2,10)</f>
        <v>-75</v>
      </c>
    </row>
    <row r="28" spans="10:14" ht="14.5" customHeight="1" x14ac:dyDescent="0.35">
      <c r="J28" s="19">
        <v>1</v>
      </c>
      <c r="K28" s="15" t="s">
        <v>52</v>
      </c>
    </row>
    <row r="29" spans="10:14" ht="14.5" customHeight="1" x14ac:dyDescent="0.35">
      <c r="J29" s="6">
        <v>-40</v>
      </c>
      <c r="K29" s="12">
        <f>_xll.PTreeNodeValue(treeCalc_3!$F$2,5)</f>
        <v>21.4</v>
      </c>
    </row>
    <row r="30" spans="10:14" ht="14.5" customHeight="1" x14ac:dyDescent="0.35">
      <c r="M30" s="13">
        <v>0.7</v>
      </c>
      <c r="N30" s="5">
        <f>_xll.PTreeNodeProbability(treeCalc_3!$F$2,13)</f>
        <v>0</v>
      </c>
    </row>
    <row r="31" spans="10:14" ht="14.5" customHeight="1" x14ac:dyDescent="0.35">
      <c r="M31" s="6">
        <v>50</v>
      </c>
      <c r="N31" s="4">
        <f>_xll.PTreeNodeValue(treeCalc_3!$F$2,13)</f>
        <v>-75</v>
      </c>
    </row>
    <row r="32" spans="10:14" ht="14.5" customHeight="1" x14ac:dyDescent="0.35">
      <c r="L32" s="19">
        <v>1</v>
      </c>
      <c r="M32" s="15" t="s">
        <v>84</v>
      </c>
    </row>
    <row r="33" spans="11:14" ht="14.5" customHeight="1" x14ac:dyDescent="0.35">
      <c r="L33" s="6">
        <v>-50</v>
      </c>
      <c r="M33" s="12">
        <f>_xll.PTreeNodeValue(treeCalc_3!$F$2,12)</f>
        <v>-90</v>
      </c>
    </row>
    <row r="34" spans="11:14" ht="14.5" customHeight="1" x14ac:dyDescent="0.35">
      <c r="M34" s="13">
        <f>1-M30</f>
        <v>0.30000000000000004</v>
      </c>
      <c r="N34" s="5">
        <f>_xll.PTreeNodeProbability(treeCalc_3!$F$2,14)</f>
        <v>0</v>
      </c>
    </row>
    <row r="35" spans="11:14" ht="14.5" customHeight="1" x14ac:dyDescent="0.35">
      <c r="M35" s="6">
        <v>0</v>
      </c>
      <c r="N35" s="4">
        <f>_xll.PTreeNodeValue(treeCalc_3!$F$2,14)</f>
        <v>-125</v>
      </c>
    </row>
    <row r="36" spans="11:14" ht="14.5" customHeight="1" x14ac:dyDescent="0.35">
      <c r="K36" s="13">
        <v>0.1</v>
      </c>
      <c r="L36" s="15" t="s">
        <v>92</v>
      </c>
    </row>
    <row r="37" spans="11:14" ht="14.5" customHeight="1" x14ac:dyDescent="0.35">
      <c r="K37" s="6">
        <v>0</v>
      </c>
      <c r="L37" s="12">
        <f>_xll.PTreeNodeValue(treeCalc_3!$F$2,11)</f>
        <v>-90</v>
      </c>
    </row>
    <row r="38" spans="11:14" ht="14.5" customHeight="1" x14ac:dyDescent="0.35">
      <c r="L38" s="19">
        <v>0</v>
      </c>
      <c r="M38" s="5">
        <f>_xll.PTreeNodeProbability(treeCalc_3!$F$2,15)</f>
        <v>0</v>
      </c>
    </row>
    <row r="39" spans="11:14" ht="14.5" customHeight="1" x14ac:dyDescent="0.35">
      <c r="L39" s="6">
        <v>0</v>
      </c>
      <c r="M39" s="4">
        <f>_xll.PTreeNodeValue(treeCalc_3!$F$2,15)</f>
        <v>-75</v>
      </c>
    </row>
    <row r="40" spans="11:14" ht="14.5" customHeight="1" x14ac:dyDescent="0.35">
      <c r="M40" s="13">
        <v>0.6</v>
      </c>
      <c r="N40" s="5">
        <f>_xll.PTreeNodeProbability(treeCalc_3!$F$2,18)</f>
        <v>0</v>
      </c>
    </row>
    <row r="41" spans="11:14" ht="14.5" customHeight="1" x14ac:dyDescent="0.35">
      <c r="M41" s="6">
        <v>510</v>
      </c>
      <c r="N41" s="4">
        <f>_xll.PTreeNodeValue(treeCalc_3!$F$2,18)</f>
        <v>295</v>
      </c>
    </row>
    <row r="42" spans="11:14" ht="14.5" customHeight="1" x14ac:dyDescent="0.35">
      <c r="L42" s="19">
        <v>1</v>
      </c>
      <c r="M42" s="15" t="s">
        <v>84</v>
      </c>
    </row>
    <row r="43" spans="11:14" ht="14.5" customHeight="1" x14ac:dyDescent="0.35">
      <c r="L43" s="6">
        <v>-140</v>
      </c>
      <c r="M43" s="12">
        <f>_xll.PTreeNodeValue(treeCalc_3!$F$2,17)</f>
        <v>160.5</v>
      </c>
    </row>
    <row r="44" spans="11:14" ht="14.5" customHeight="1" x14ac:dyDescent="0.35">
      <c r="M44" s="13">
        <v>0.15</v>
      </c>
      <c r="N44" s="5">
        <f>_xll.PTreeNodeProbability(treeCalc_3!$F$2,19)</f>
        <v>0</v>
      </c>
    </row>
    <row r="45" spans="11:14" ht="14.5" customHeight="1" x14ac:dyDescent="0.35">
      <c r="M45" s="6">
        <v>430</v>
      </c>
      <c r="N45" s="4">
        <f>_xll.PTreeNodeValue(treeCalc_3!$F$2,19)</f>
        <v>215</v>
      </c>
    </row>
    <row r="46" spans="11:14" ht="14.5" customHeight="1" x14ac:dyDescent="0.35">
      <c r="M46" s="13">
        <v>0.1</v>
      </c>
      <c r="N46" s="5">
        <f>_xll.PTreeNodeProbability(treeCalc_3!$F$2,20)</f>
        <v>0</v>
      </c>
    </row>
    <row r="47" spans="11:14" ht="14.5" customHeight="1" x14ac:dyDescent="0.35">
      <c r="M47" s="6">
        <v>50</v>
      </c>
      <c r="N47" s="4">
        <f>_xll.PTreeNodeValue(treeCalc_3!$F$2,20)</f>
        <v>-165</v>
      </c>
    </row>
    <row r="48" spans="11:14" ht="14.5" customHeight="1" x14ac:dyDescent="0.35">
      <c r="M48" s="13">
        <f>1-M46-M44-M40</f>
        <v>0.15000000000000002</v>
      </c>
      <c r="N48" s="5">
        <f>_xll.PTreeNodeProbability(treeCalc_3!$F$2,21)</f>
        <v>0</v>
      </c>
    </row>
    <row r="49" spans="7:14" ht="14.5" customHeight="1" x14ac:dyDescent="0.35">
      <c r="M49" s="6">
        <v>0</v>
      </c>
      <c r="N49" s="4">
        <f>_xll.PTreeNodeValue(treeCalc_3!$F$2,21)</f>
        <v>-215</v>
      </c>
    </row>
    <row r="50" spans="7:14" ht="14.5" customHeight="1" x14ac:dyDescent="0.35">
      <c r="K50" s="13">
        <v>0.3</v>
      </c>
      <c r="L50" s="15" t="s">
        <v>93</v>
      </c>
    </row>
    <row r="51" spans="7:14" ht="14.5" customHeight="1" x14ac:dyDescent="0.35">
      <c r="K51" s="6">
        <v>0</v>
      </c>
      <c r="L51" s="12">
        <f>_xll.PTreeNodeValue(treeCalc_3!$F$2,16)</f>
        <v>160.5</v>
      </c>
    </row>
    <row r="52" spans="7:14" ht="14.5" customHeight="1" x14ac:dyDescent="0.35">
      <c r="L52" s="19">
        <v>0</v>
      </c>
      <c r="M52" s="5">
        <f>_xll.PTreeNodeProbability(treeCalc_3!$F$2,22)</f>
        <v>0</v>
      </c>
    </row>
    <row r="53" spans="7:14" ht="14.5" customHeight="1" x14ac:dyDescent="0.35">
      <c r="L53" s="6">
        <v>0</v>
      </c>
      <c r="M53" s="4">
        <f>_xll.PTreeNodeValue(treeCalc_3!$F$2,22)</f>
        <v>-75</v>
      </c>
    </row>
    <row r="54" spans="7:14" ht="14.5" customHeight="1" x14ac:dyDescent="0.35">
      <c r="K54" s="13">
        <f>1-K50-K36-K24</f>
        <v>0.5</v>
      </c>
      <c r="L54" s="5">
        <f>_xll.PTreeNodeProbability(treeCalc_3!$F$2,23)</f>
        <v>0</v>
      </c>
    </row>
    <row r="55" spans="7:14" ht="14.5" customHeight="1" x14ac:dyDescent="0.35">
      <c r="K55" s="6">
        <v>0</v>
      </c>
      <c r="L55" s="4">
        <f>_xll.PTreeNodeValue(treeCalc_3!$F$2,23)</f>
        <v>-75</v>
      </c>
    </row>
    <row r="56" spans="7:14" ht="14.5" customHeight="1" x14ac:dyDescent="0.35">
      <c r="I56" s="19">
        <v>0.6</v>
      </c>
      <c r="J56" s="15" t="s">
        <v>59</v>
      </c>
    </row>
    <row r="57" spans="7:14" ht="14.5" customHeight="1" x14ac:dyDescent="0.35">
      <c r="I57" s="6">
        <v>0</v>
      </c>
      <c r="J57" s="12">
        <f>_xll.PTreeNodeValue(treeCalc_3!$F$2,4)</f>
        <v>21.4</v>
      </c>
    </row>
    <row r="58" spans="7:14" ht="14.5" customHeight="1" x14ac:dyDescent="0.35">
      <c r="J58" s="19">
        <v>0</v>
      </c>
      <c r="K58" s="5">
        <f>_xll.PTreeNodeProbability(treeCalc_3!$F$2,24)</f>
        <v>0</v>
      </c>
    </row>
    <row r="59" spans="7:14" ht="14.5" customHeight="1" x14ac:dyDescent="0.35">
      <c r="J59" s="6">
        <v>0</v>
      </c>
      <c r="K59" s="4">
        <f>_xll.PTreeNodeValue(treeCalc_3!$F$2,24)</f>
        <v>-35</v>
      </c>
    </row>
    <row r="60" spans="7:14" ht="14.5" customHeight="1" x14ac:dyDescent="0.35">
      <c r="H60" s="19">
        <v>1</v>
      </c>
      <c r="I60" s="15" t="s">
        <v>70</v>
      </c>
    </row>
    <row r="61" spans="7:14" ht="14.5" customHeight="1" x14ac:dyDescent="0.35">
      <c r="H61" s="6">
        <v>-5</v>
      </c>
      <c r="I61" s="12">
        <f>_xll.PTreeNodeValue(treeCalc_3!$F$2,3)</f>
        <v>-1.1600000000000019</v>
      </c>
    </row>
    <row r="62" spans="7:14" ht="14.5" customHeight="1" x14ac:dyDescent="0.35">
      <c r="I62" s="19">
        <v>0.4</v>
      </c>
      <c r="J62" s="5">
        <f>_xll.PTreeNodeProbability(treeCalc_3!$F$2,25)</f>
        <v>0</v>
      </c>
    </row>
    <row r="63" spans="7:14" ht="14.5" customHeight="1" x14ac:dyDescent="0.35">
      <c r="I63" s="6">
        <v>0</v>
      </c>
      <c r="J63" s="4">
        <f>_xll.PTreeNodeValue(treeCalc_3!$F$2,25)</f>
        <v>-35</v>
      </c>
    </row>
    <row r="64" spans="7:14" ht="14.5" customHeight="1" x14ac:dyDescent="0.35">
      <c r="G64" s="9" t="b">
        <f>_xll.PTreeNodeDecision(treeCalc_3!$F$2,2)</f>
        <v>0</v>
      </c>
      <c r="H64" s="15" t="s">
        <v>56</v>
      </c>
    </row>
    <row r="65" spans="6:9" ht="14.5" customHeight="1" x14ac:dyDescent="0.35">
      <c r="G65" s="6">
        <v>-30</v>
      </c>
      <c r="H65" s="12">
        <f>_xll.PTreeNodeValue(treeCalc_3!$F$2,2)</f>
        <v>-1.1600000000000019</v>
      </c>
    </row>
    <row r="66" spans="6:9" ht="14.5" customHeight="1" x14ac:dyDescent="0.35">
      <c r="H66" s="19">
        <v>0</v>
      </c>
      <c r="I66" s="5">
        <f>_xll.PTreeNodeProbability(treeCalc_3!$F$2,26)</f>
        <v>0</v>
      </c>
    </row>
    <row r="67" spans="6:9" ht="14.5" customHeight="1" x14ac:dyDescent="0.35">
      <c r="H67" s="6">
        <v>0</v>
      </c>
      <c r="I67" s="4">
        <f>_xll.PTreeNodeValue(treeCalc_3!$F$2,26)</f>
        <v>-30</v>
      </c>
    </row>
    <row r="68" spans="6:9" ht="14.5" customHeight="1" x14ac:dyDescent="0.35">
      <c r="F68" s="6"/>
      <c r="G68" s="16" t="s">
        <v>47</v>
      </c>
    </row>
    <row r="69" spans="6:9" ht="14.5" customHeight="1" x14ac:dyDescent="0.35">
      <c r="F69" s="6"/>
      <c r="G69" s="8">
        <f>_xll.PTreeNodeValue(treeCalc_3!$F$2,1)</f>
        <v>0</v>
      </c>
    </row>
    <row r="70" spans="6:9" ht="14.5" customHeight="1" x14ac:dyDescent="0.35">
      <c r="G70" s="9" t="b">
        <f>_xll.PTreeNodeDecision(treeCalc_3!$F$2,27)</f>
        <v>1</v>
      </c>
      <c r="H70" s="5">
        <f>_xll.PTreeNodeProbability(treeCalc_3!$F$2,27)</f>
        <v>1</v>
      </c>
    </row>
    <row r="71" spans="6:9" ht="14.5" customHeight="1" x14ac:dyDescent="0.35">
      <c r="G71" s="6">
        <v>0</v>
      </c>
      <c r="H71" s="4">
        <f>_xll.PTreeNodeValue(treeCalc_3!$F$2,27)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30C1-9B99-4F47-B365-62CD0682803B}">
  <dimension ref="A1:P37"/>
  <sheetViews>
    <sheetView workbookViewId="0"/>
  </sheetViews>
  <sheetFormatPr defaultColWidth="15.6328125" defaultRowHeight="14.5" x14ac:dyDescent="0.35"/>
  <cols>
    <col min="1" max="16384" width="15.6328125" style="2"/>
  </cols>
  <sheetData>
    <row r="1" spans="1:16" x14ac:dyDescent="0.35">
      <c r="A1" s="2" t="s">
        <v>1</v>
      </c>
      <c r="B1" s="1" t="s">
        <v>147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35">
      <c r="A2" s="2" t="s">
        <v>2</v>
      </c>
      <c r="B2" s="2" t="e">
        <f>'Second Tree'!#REF!</f>
        <v>#REF!</v>
      </c>
      <c r="E2" s="2" t="s">
        <v>11</v>
      </c>
      <c r="F2" s="2">
        <f>_xll.PTreeEvaluate5(B3,$L$11:$L$37,$J$11:$J$37,$K$11:$K$37,$N$11:$N$37,$G$11:$G$37,,L1)</f>
        <v>7152387</v>
      </c>
    </row>
    <row r="3" spans="1:16" x14ac:dyDescent="0.35">
      <c r="A3" s="2" t="s">
        <v>3</v>
      </c>
      <c r="B3" s="2" t="s">
        <v>146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 x14ac:dyDescent="0.35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35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 x14ac:dyDescent="0.35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 x14ac:dyDescent="0.35">
      <c r="A7" s="2" t="s">
        <v>7</v>
      </c>
      <c r="E7" s="2" t="s">
        <v>10</v>
      </c>
      <c r="F7" s="1" t="s">
        <v>145</v>
      </c>
    </row>
    <row r="8" spans="1:16" x14ac:dyDescent="0.35">
      <c r="A8" s="2" t="s">
        <v>8</v>
      </c>
      <c r="B8" s="2">
        <v>27</v>
      </c>
    </row>
    <row r="10" spans="1:16" x14ac:dyDescent="0.3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35">
      <c r="A11" s="2">
        <f>'Second Tree'!$G$69</f>
        <v>0</v>
      </c>
      <c r="B11" s="2" t="str">
        <f>B1</f>
        <v>KL-798 No Option</v>
      </c>
      <c r="C11" s="2">
        <v>0</v>
      </c>
      <c r="I11" s="2" t="s">
        <v>43</v>
      </c>
      <c r="J11" s="2">
        <f>'Second Tree'!$F$69</f>
        <v>0</v>
      </c>
      <c r="K11" s="2">
        <f>'Second Tree'!$F$68</f>
        <v>0</v>
      </c>
      <c r="L11" s="2" t="s">
        <v>105</v>
      </c>
      <c r="M11" s="1" t="s">
        <v>44</v>
      </c>
      <c r="O11" s="2" t="str">
        <f>'Second Tree'!$G$68</f>
        <v>Buy Rights to KL-798</v>
      </c>
      <c r="P11" s="2" t="b">
        <v>0</v>
      </c>
    </row>
    <row r="12" spans="1:16" x14ac:dyDescent="0.35">
      <c r="A12" s="2">
        <f>'Second Tree'!$H$65</f>
        <v>-1.1600000000000019</v>
      </c>
      <c r="B12" s="1" t="s">
        <v>50</v>
      </c>
      <c r="C12" s="2">
        <v>0</v>
      </c>
      <c r="I12" s="2" t="s">
        <v>43</v>
      </c>
      <c r="J12" s="2">
        <f>'Second Tree'!$G$65</f>
        <v>-30</v>
      </c>
      <c r="L12" s="2" t="s">
        <v>148</v>
      </c>
      <c r="M12" s="1" t="s">
        <v>44</v>
      </c>
      <c r="O12" s="2" t="str">
        <f>'Second Tree'!$H$64</f>
        <v>Phase 1</v>
      </c>
      <c r="P12" s="2" t="b">
        <v>0</v>
      </c>
    </row>
    <row r="13" spans="1:16" x14ac:dyDescent="0.35">
      <c r="A13" s="2">
        <f>'Second Tree'!$I$61</f>
        <v>-1.1600000000000019</v>
      </c>
      <c r="B13" s="1" t="s">
        <v>50</v>
      </c>
      <c r="C13" s="2">
        <v>0</v>
      </c>
      <c r="I13" s="2" t="s">
        <v>43</v>
      </c>
      <c r="J13" s="2">
        <f>'Second Tree'!$H$61</f>
        <v>-5</v>
      </c>
      <c r="K13" s="2">
        <f>'Second Tree'!$H$60</f>
        <v>1</v>
      </c>
      <c r="L13" s="2" t="s">
        <v>107</v>
      </c>
      <c r="M13" s="1" t="s">
        <v>44</v>
      </c>
      <c r="O13" s="2" t="str">
        <f>'Second Tree'!$I$60</f>
        <v>Success of Phase 1</v>
      </c>
      <c r="P13" s="2" t="b">
        <v>0</v>
      </c>
    </row>
    <row r="14" spans="1:16" x14ac:dyDescent="0.35">
      <c r="A14" s="2">
        <f>'Second Tree'!$J$57</f>
        <v>21.4</v>
      </c>
      <c r="B14" s="1" t="s">
        <v>73</v>
      </c>
      <c r="C14" s="2">
        <v>0</v>
      </c>
      <c r="I14" s="2" t="s">
        <v>43</v>
      </c>
      <c r="J14" s="2">
        <f>'Second Tree'!$I$57</f>
        <v>0</v>
      </c>
      <c r="K14" s="2">
        <f>'Second Tree'!$I$56</f>
        <v>0.6</v>
      </c>
      <c r="L14" s="2" t="s">
        <v>149</v>
      </c>
      <c r="M14" s="1" t="s">
        <v>44</v>
      </c>
      <c r="O14" s="2" t="str">
        <f>'Second Tree'!$J$56</f>
        <v>Phase 2</v>
      </c>
      <c r="P14" s="2" t="b">
        <v>0</v>
      </c>
    </row>
    <row r="15" spans="1:16" x14ac:dyDescent="0.35">
      <c r="A15" s="2">
        <f>'Second Tree'!$K$29</f>
        <v>21.4</v>
      </c>
      <c r="B15" s="1" t="s">
        <v>50</v>
      </c>
      <c r="C15" s="2">
        <v>0</v>
      </c>
      <c r="I15" s="2" t="s">
        <v>43</v>
      </c>
      <c r="J15" s="2">
        <f>'Second Tree'!$J$29</f>
        <v>-40</v>
      </c>
      <c r="K15" s="2">
        <f>'Second Tree'!$J$28</f>
        <v>1</v>
      </c>
      <c r="L15" s="2" t="s">
        <v>109</v>
      </c>
      <c r="M15" s="1" t="s">
        <v>44</v>
      </c>
      <c r="O15" s="2" t="str">
        <f>'Second Tree'!$K$28</f>
        <v>Success</v>
      </c>
      <c r="P15" s="2" t="b">
        <v>0</v>
      </c>
    </row>
    <row r="16" spans="1:16" x14ac:dyDescent="0.35">
      <c r="A16" s="2">
        <f>'Second Tree'!$L$25</f>
        <v>197.5</v>
      </c>
      <c r="B16" s="1" t="s">
        <v>79</v>
      </c>
      <c r="C16" s="2">
        <v>0</v>
      </c>
      <c r="I16" s="2" t="s">
        <v>43</v>
      </c>
      <c r="J16" s="2">
        <f>'Second Tree'!$K$25</f>
        <v>0</v>
      </c>
      <c r="K16" s="2">
        <f>'Second Tree'!$K$24</f>
        <v>0.1</v>
      </c>
      <c r="L16" s="2" t="s">
        <v>150</v>
      </c>
      <c r="M16" s="1" t="s">
        <v>44</v>
      </c>
      <c r="O16" s="2" t="str">
        <f>'Second Tree'!$L$24</f>
        <v>Phase 3 Obesity</v>
      </c>
      <c r="P16" s="2" t="b">
        <v>0</v>
      </c>
    </row>
    <row r="17" spans="1:16" x14ac:dyDescent="0.35">
      <c r="A17" s="2">
        <f>'Second Tree'!$M$21</f>
        <v>197.5</v>
      </c>
      <c r="B17" s="1" t="s">
        <v>50</v>
      </c>
      <c r="C17" s="2">
        <v>0</v>
      </c>
      <c r="I17" s="2" t="s">
        <v>43</v>
      </c>
      <c r="J17" s="2">
        <f>'Second Tree'!$L$21</f>
        <v>-50</v>
      </c>
      <c r="K17" s="2">
        <f>'Second Tree'!$L$20</f>
        <v>1</v>
      </c>
      <c r="L17" s="2" t="s">
        <v>111</v>
      </c>
      <c r="M17" s="1" t="s">
        <v>44</v>
      </c>
      <c r="O17" s="2" t="str">
        <f>'Second Tree'!$M$20</f>
        <v>Approval</v>
      </c>
      <c r="P17" s="2" t="b">
        <v>0</v>
      </c>
    </row>
    <row r="18" spans="1:16" x14ac:dyDescent="0.35">
      <c r="A18" s="2">
        <f>'Second Tree'!$N$19</f>
        <v>305</v>
      </c>
      <c r="B18" s="1" t="s">
        <v>52</v>
      </c>
      <c r="C18" s="2">
        <v>0</v>
      </c>
      <c r="H18" s="2" t="s">
        <v>43</v>
      </c>
      <c r="I18" s="2" t="s">
        <v>43</v>
      </c>
      <c r="J18" s="2">
        <f>'Second Tree'!$M$19</f>
        <v>430</v>
      </c>
      <c r="K18" s="2">
        <f>'Second Tree'!$M$18</f>
        <v>0.75</v>
      </c>
      <c r="L18" s="2" t="s">
        <v>112</v>
      </c>
      <c r="M18" s="1" t="s">
        <v>44</v>
      </c>
      <c r="P18" s="2" t="b">
        <v>0</v>
      </c>
    </row>
    <row r="19" spans="1:16" x14ac:dyDescent="0.35">
      <c r="A19" s="2">
        <f>'Second Tree'!$N$23</f>
        <v>-125</v>
      </c>
      <c r="B19" s="1" t="s">
        <v>87</v>
      </c>
      <c r="C19" s="2">
        <v>0</v>
      </c>
      <c r="H19" s="2" t="s">
        <v>43</v>
      </c>
      <c r="I19" s="2" t="s">
        <v>43</v>
      </c>
      <c r="J19" s="2">
        <f>'Second Tree'!$M$23</f>
        <v>0</v>
      </c>
      <c r="K19" s="2">
        <f>'Second Tree'!$M$22</f>
        <v>0.25</v>
      </c>
      <c r="L19" s="2" t="s">
        <v>112</v>
      </c>
      <c r="M19" s="1" t="s">
        <v>44</v>
      </c>
      <c r="P19" s="2" t="b">
        <v>0</v>
      </c>
    </row>
    <row r="20" spans="1:16" x14ac:dyDescent="0.35">
      <c r="A20" s="2">
        <f>'Second Tree'!$M$27</f>
        <v>-75</v>
      </c>
      <c r="B20" s="1" t="s">
        <v>51</v>
      </c>
      <c r="C20" s="2">
        <v>0</v>
      </c>
      <c r="H20" s="2" t="s">
        <v>43</v>
      </c>
      <c r="I20" s="2" t="s">
        <v>43</v>
      </c>
      <c r="J20" s="2">
        <f>'Second Tree'!$L$27</f>
        <v>0</v>
      </c>
      <c r="K20" s="2">
        <f>'Second Tree'!$L$26</f>
        <v>0</v>
      </c>
      <c r="L20" s="2" t="s">
        <v>75</v>
      </c>
      <c r="M20" s="1" t="s">
        <v>44</v>
      </c>
      <c r="P20" s="2" t="b">
        <v>0</v>
      </c>
    </row>
    <row r="21" spans="1:16" x14ac:dyDescent="0.35">
      <c r="A21" s="2">
        <f>'Second Tree'!$L$37</f>
        <v>-90</v>
      </c>
      <c r="B21" s="1" t="s">
        <v>80</v>
      </c>
      <c r="C21" s="2">
        <v>0</v>
      </c>
      <c r="I21" s="2" t="s">
        <v>43</v>
      </c>
      <c r="J21" s="2">
        <f>'Second Tree'!$K$37</f>
        <v>0</v>
      </c>
      <c r="K21" s="2">
        <f>'Second Tree'!$K$36</f>
        <v>0.1</v>
      </c>
      <c r="L21" s="2" t="s">
        <v>151</v>
      </c>
      <c r="M21" s="1" t="s">
        <v>44</v>
      </c>
      <c r="O21" s="2" t="str">
        <f>'Second Tree'!$L$36</f>
        <v>Phase 3 Cholesterol</v>
      </c>
      <c r="P21" s="2" t="b">
        <v>0</v>
      </c>
    </row>
    <row r="22" spans="1:16" x14ac:dyDescent="0.35">
      <c r="A22" s="2">
        <f>'Second Tree'!$M$33</f>
        <v>-90</v>
      </c>
      <c r="B22" s="1" t="s">
        <v>50</v>
      </c>
      <c r="C22" s="2">
        <v>0</v>
      </c>
      <c r="I22" s="2" t="s">
        <v>43</v>
      </c>
      <c r="J22" s="2">
        <f>'Second Tree'!$L$33</f>
        <v>-50</v>
      </c>
      <c r="K22" s="2">
        <f>'Second Tree'!$L$32</f>
        <v>1</v>
      </c>
      <c r="L22" s="2" t="s">
        <v>114</v>
      </c>
      <c r="M22" s="1" t="s">
        <v>44</v>
      </c>
      <c r="O22" s="2" t="str">
        <f>'Second Tree'!$M$32</f>
        <v>Approval</v>
      </c>
      <c r="P22" s="2" t="b">
        <v>0</v>
      </c>
    </row>
    <row r="23" spans="1:16" x14ac:dyDescent="0.35">
      <c r="A23" s="2">
        <f>'Second Tree'!$N$31</f>
        <v>-75</v>
      </c>
      <c r="B23" s="1" t="s">
        <v>52</v>
      </c>
      <c r="C23" s="2">
        <v>0</v>
      </c>
      <c r="H23" s="2" t="s">
        <v>43</v>
      </c>
      <c r="I23" s="2" t="s">
        <v>43</v>
      </c>
      <c r="J23" s="2">
        <f>'Second Tree'!$M$31</f>
        <v>50</v>
      </c>
      <c r="K23" s="2">
        <f>'Second Tree'!$M$30</f>
        <v>0.7</v>
      </c>
      <c r="L23" s="2" t="s">
        <v>94</v>
      </c>
      <c r="M23" s="1" t="s">
        <v>44</v>
      </c>
      <c r="P23" s="2" t="b">
        <v>0</v>
      </c>
    </row>
    <row r="24" spans="1:16" x14ac:dyDescent="0.35">
      <c r="A24" s="2">
        <f>'Second Tree'!$N$35</f>
        <v>-125</v>
      </c>
      <c r="B24" s="1" t="s">
        <v>87</v>
      </c>
      <c r="C24" s="2">
        <v>0</v>
      </c>
      <c r="H24" s="2" t="s">
        <v>43</v>
      </c>
      <c r="I24" s="2" t="s">
        <v>43</v>
      </c>
      <c r="J24" s="2">
        <f>'Second Tree'!$M$35</f>
        <v>0</v>
      </c>
      <c r="K24" s="2">
        <f>'Second Tree'!$M$34</f>
        <v>0.30000000000000004</v>
      </c>
      <c r="L24" s="2" t="s">
        <v>94</v>
      </c>
      <c r="M24" s="1" t="s">
        <v>44</v>
      </c>
      <c r="P24" s="2" t="b">
        <v>0</v>
      </c>
    </row>
    <row r="25" spans="1:16" x14ac:dyDescent="0.35">
      <c r="A25" s="2">
        <f>'Second Tree'!$M$39</f>
        <v>-75</v>
      </c>
      <c r="B25" s="1" t="s">
        <v>51</v>
      </c>
      <c r="C25" s="2">
        <v>0</v>
      </c>
      <c r="H25" s="2" t="s">
        <v>43</v>
      </c>
      <c r="I25" s="2" t="s">
        <v>43</v>
      </c>
      <c r="J25" s="2">
        <f>'Second Tree'!$L$39</f>
        <v>0</v>
      </c>
      <c r="K25" s="2">
        <f>'Second Tree'!$L$38</f>
        <v>0</v>
      </c>
      <c r="L25" s="2" t="s">
        <v>91</v>
      </c>
      <c r="M25" s="1" t="s">
        <v>44</v>
      </c>
      <c r="P25" s="2" t="b">
        <v>0</v>
      </c>
    </row>
    <row r="26" spans="1:16" x14ac:dyDescent="0.35">
      <c r="A26" s="2">
        <f>'Second Tree'!$L$51</f>
        <v>160.5</v>
      </c>
      <c r="B26" s="1" t="s">
        <v>53</v>
      </c>
      <c r="C26" s="2">
        <v>0</v>
      </c>
      <c r="I26" s="2" t="s">
        <v>43</v>
      </c>
      <c r="J26" s="2">
        <f>'Second Tree'!$K$51</f>
        <v>0</v>
      </c>
      <c r="K26" s="2">
        <f>'Second Tree'!$K$50</f>
        <v>0.3</v>
      </c>
      <c r="L26" s="2" t="s">
        <v>152</v>
      </c>
      <c r="M26" s="1" t="s">
        <v>44</v>
      </c>
      <c r="O26" s="2" t="str">
        <f>'Second Tree'!$L$50</f>
        <v>Phase 3 Both</v>
      </c>
      <c r="P26" s="2" t="b">
        <v>0</v>
      </c>
    </row>
    <row r="27" spans="1:16" x14ac:dyDescent="0.35">
      <c r="A27" s="2">
        <f>'Second Tree'!$M$43</f>
        <v>160.5</v>
      </c>
      <c r="B27" s="1" t="s">
        <v>50</v>
      </c>
      <c r="C27" s="2">
        <v>0</v>
      </c>
      <c r="I27" s="2" t="s">
        <v>43</v>
      </c>
      <c r="J27" s="2">
        <f>'Second Tree'!$L$43</f>
        <v>-140</v>
      </c>
      <c r="K27" s="2">
        <f>'Second Tree'!$L$42</f>
        <v>1</v>
      </c>
      <c r="L27" s="2" t="s">
        <v>116</v>
      </c>
      <c r="M27" s="1" t="s">
        <v>44</v>
      </c>
      <c r="O27" s="2" t="str">
        <f>'Second Tree'!$M$42</f>
        <v>Approval</v>
      </c>
      <c r="P27" s="2" t="b">
        <v>0</v>
      </c>
    </row>
    <row r="28" spans="1:16" x14ac:dyDescent="0.35">
      <c r="A28" s="2">
        <f>'Second Tree'!$N$41</f>
        <v>295</v>
      </c>
      <c r="B28" s="1" t="s">
        <v>98</v>
      </c>
      <c r="C28" s="2">
        <v>0</v>
      </c>
      <c r="H28" s="2" t="s">
        <v>43</v>
      </c>
      <c r="I28" s="2" t="s">
        <v>43</v>
      </c>
      <c r="J28" s="2">
        <f>'Second Tree'!$M$41</f>
        <v>510</v>
      </c>
      <c r="K28" s="2">
        <f>'Second Tree'!$M$40</f>
        <v>0.6</v>
      </c>
      <c r="L28" s="2" t="s">
        <v>117</v>
      </c>
      <c r="M28" s="1" t="s">
        <v>44</v>
      </c>
      <c r="P28" s="2" t="b">
        <v>0</v>
      </c>
    </row>
    <row r="29" spans="1:16" x14ac:dyDescent="0.35">
      <c r="A29" s="2">
        <f>'Second Tree'!$N$45</f>
        <v>215</v>
      </c>
      <c r="B29" s="1" t="s">
        <v>99</v>
      </c>
      <c r="C29" s="2">
        <v>0</v>
      </c>
      <c r="H29" s="2" t="s">
        <v>43</v>
      </c>
      <c r="I29" s="2" t="s">
        <v>43</v>
      </c>
      <c r="J29" s="2">
        <f>'Second Tree'!$M$45</f>
        <v>430</v>
      </c>
      <c r="K29" s="2">
        <f>'Second Tree'!$M$44</f>
        <v>0.15</v>
      </c>
      <c r="L29" s="2" t="s">
        <v>117</v>
      </c>
      <c r="M29" s="1" t="s">
        <v>44</v>
      </c>
      <c r="P29" s="2" t="b">
        <v>0</v>
      </c>
    </row>
    <row r="30" spans="1:16" x14ac:dyDescent="0.35">
      <c r="A30" s="2">
        <f>'Second Tree'!$N$47</f>
        <v>-165</v>
      </c>
      <c r="B30" s="1" t="s">
        <v>100</v>
      </c>
      <c r="C30" s="2">
        <v>0</v>
      </c>
      <c r="H30" s="2" t="s">
        <v>43</v>
      </c>
      <c r="I30" s="2" t="s">
        <v>43</v>
      </c>
      <c r="J30" s="2">
        <f>'Second Tree'!$M$47</f>
        <v>50</v>
      </c>
      <c r="K30" s="2">
        <f>'Second Tree'!$M$46</f>
        <v>0.1</v>
      </c>
      <c r="L30" s="2" t="s">
        <v>117</v>
      </c>
      <c r="M30" s="1" t="s">
        <v>44</v>
      </c>
      <c r="P30" s="2" t="b">
        <v>0</v>
      </c>
    </row>
    <row r="31" spans="1:16" x14ac:dyDescent="0.35">
      <c r="A31" s="2">
        <f>'Second Tree'!$N$49</f>
        <v>-215</v>
      </c>
      <c r="B31" s="1" t="s">
        <v>87</v>
      </c>
      <c r="C31" s="2">
        <v>0</v>
      </c>
      <c r="H31" s="2" t="s">
        <v>43</v>
      </c>
      <c r="I31" s="2" t="s">
        <v>43</v>
      </c>
      <c r="J31" s="2">
        <f>'Second Tree'!$M$49</f>
        <v>0</v>
      </c>
      <c r="K31" s="2">
        <f>'Second Tree'!$M$48</f>
        <v>0.15000000000000002</v>
      </c>
      <c r="L31" s="2" t="s">
        <v>117</v>
      </c>
      <c r="M31" s="1" t="s">
        <v>44</v>
      </c>
      <c r="P31" s="2" t="b">
        <v>0</v>
      </c>
    </row>
    <row r="32" spans="1:16" x14ac:dyDescent="0.35">
      <c r="A32" s="2">
        <f>'Second Tree'!$M$53</f>
        <v>-75</v>
      </c>
      <c r="B32" s="1" t="s">
        <v>51</v>
      </c>
      <c r="C32" s="2">
        <v>0</v>
      </c>
      <c r="H32" s="2" t="s">
        <v>43</v>
      </c>
      <c r="I32" s="2" t="s">
        <v>43</v>
      </c>
      <c r="J32" s="2">
        <f>'Second Tree'!$L$53</f>
        <v>0</v>
      </c>
      <c r="K32" s="2">
        <f>'Second Tree'!$L$52</f>
        <v>0</v>
      </c>
      <c r="L32" s="2" t="s">
        <v>118</v>
      </c>
      <c r="M32" s="1" t="s">
        <v>44</v>
      </c>
      <c r="P32" s="2" t="b">
        <v>0</v>
      </c>
    </row>
    <row r="33" spans="1:16" x14ac:dyDescent="0.35">
      <c r="A33" s="2">
        <f>'Second Tree'!$L$55</f>
        <v>-75</v>
      </c>
      <c r="B33" s="1" t="s">
        <v>81</v>
      </c>
      <c r="C33" s="2">
        <v>0</v>
      </c>
      <c r="H33" s="2" t="s">
        <v>43</v>
      </c>
      <c r="I33" s="2" t="s">
        <v>43</v>
      </c>
      <c r="J33" s="2">
        <f>'Second Tree'!$K$55</f>
        <v>0</v>
      </c>
      <c r="K33" s="2">
        <f>'Second Tree'!$K$54</f>
        <v>0.5</v>
      </c>
      <c r="L33" s="2" t="s">
        <v>119</v>
      </c>
      <c r="M33" s="1" t="s">
        <v>44</v>
      </c>
      <c r="P33" s="2" t="b">
        <v>0</v>
      </c>
    </row>
    <row r="34" spans="1:16" x14ac:dyDescent="0.35">
      <c r="A34" s="2">
        <f>'Second Tree'!$K$59</f>
        <v>-35</v>
      </c>
      <c r="B34" s="1" t="s">
        <v>51</v>
      </c>
      <c r="C34" s="2">
        <v>0</v>
      </c>
      <c r="H34" s="2" t="s">
        <v>43</v>
      </c>
      <c r="I34" s="2" t="s">
        <v>43</v>
      </c>
      <c r="J34" s="2">
        <f>'Second Tree'!$J$59</f>
        <v>0</v>
      </c>
      <c r="K34" s="2">
        <f>'Second Tree'!$J$58</f>
        <v>0</v>
      </c>
      <c r="L34" s="2" t="s">
        <v>71</v>
      </c>
      <c r="M34" s="1" t="s">
        <v>44</v>
      </c>
      <c r="P34" s="2" t="b">
        <v>0</v>
      </c>
    </row>
    <row r="35" spans="1:16" x14ac:dyDescent="0.35">
      <c r="A35" s="2">
        <f>'Second Tree'!$J$63</f>
        <v>-35</v>
      </c>
      <c r="B35" s="1" t="s">
        <v>74</v>
      </c>
      <c r="C35" s="2">
        <v>0</v>
      </c>
      <c r="H35" s="2" t="s">
        <v>43</v>
      </c>
      <c r="I35" s="2" t="s">
        <v>43</v>
      </c>
      <c r="J35" s="2">
        <f>'Second Tree'!$I$63</f>
        <v>0</v>
      </c>
      <c r="K35" s="2">
        <f>'Second Tree'!$I$62</f>
        <v>0.4</v>
      </c>
      <c r="L35" s="2" t="s">
        <v>120</v>
      </c>
      <c r="M35" s="1" t="s">
        <v>44</v>
      </c>
      <c r="P35" s="2" t="b">
        <v>0</v>
      </c>
    </row>
    <row r="36" spans="1:16" x14ac:dyDescent="0.35">
      <c r="A36" s="2">
        <f>'Second Tree'!$I$67</f>
        <v>-30</v>
      </c>
      <c r="B36" s="1" t="s">
        <v>51</v>
      </c>
      <c r="C36" s="2">
        <v>0</v>
      </c>
      <c r="H36" s="2" t="s">
        <v>43</v>
      </c>
      <c r="I36" s="2" t="s">
        <v>43</v>
      </c>
      <c r="J36" s="2">
        <f>'Second Tree'!$H$67</f>
        <v>0</v>
      </c>
      <c r="K36" s="2">
        <f>'Second Tree'!$H$66</f>
        <v>0</v>
      </c>
      <c r="L36" s="2" t="s">
        <v>68</v>
      </c>
      <c r="M36" s="1" t="s">
        <v>44</v>
      </c>
      <c r="P36" s="2" t="b">
        <v>0</v>
      </c>
    </row>
    <row r="37" spans="1:16" x14ac:dyDescent="0.35">
      <c r="A37" s="2">
        <f>'Second Tree'!$H$71</f>
        <v>0</v>
      </c>
      <c r="B37" s="1" t="s">
        <v>51</v>
      </c>
      <c r="C37" s="2">
        <v>0</v>
      </c>
      <c r="H37" s="2" t="s">
        <v>43</v>
      </c>
      <c r="I37" s="2" t="s">
        <v>43</v>
      </c>
      <c r="J37" s="2">
        <f>'Second Tree'!$G$71</f>
        <v>0</v>
      </c>
      <c r="L37" s="2" t="s">
        <v>48</v>
      </c>
      <c r="M37" s="1" t="s">
        <v>44</v>
      </c>
      <c r="P37" s="2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B63C-119A-41E7-A579-71274B1DF26C}">
  <dimension ref="A1:P62"/>
  <sheetViews>
    <sheetView workbookViewId="0"/>
  </sheetViews>
  <sheetFormatPr defaultColWidth="15.6328125" defaultRowHeight="14.5" x14ac:dyDescent="0.35"/>
  <cols>
    <col min="1" max="16384" width="15.6328125" style="2"/>
  </cols>
  <sheetData>
    <row r="1" spans="1:16" x14ac:dyDescent="0.35">
      <c r="A1" s="2" t="s">
        <v>1</v>
      </c>
      <c r="B1" s="1" t="s">
        <v>104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35">
      <c r="A2" s="2" t="s">
        <v>2</v>
      </c>
      <c r="B2" s="2" t="e">
        <f>'First Trees'!#REF!</f>
        <v>#REF!</v>
      </c>
      <c r="E2" s="2" t="s">
        <v>11</v>
      </c>
      <c r="F2" s="2">
        <f>_xll.PTreeEvaluate5(B3,$L$11:$L$62,$J$11:$J$62,$K$11:$K$62,$N$11:$N$62,$G$11:$G$62,,L1)</f>
        <v>7795586</v>
      </c>
    </row>
    <row r="3" spans="1:16" x14ac:dyDescent="0.35">
      <c r="A3" s="2" t="s">
        <v>3</v>
      </c>
      <c r="B3" s="2" t="s">
        <v>103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 x14ac:dyDescent="0.35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35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 x14ac:dyDescent="0.35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 x14ac:dyDescent="0.35">
      <c r="A7" s="2" t="s">
        <v>7</v>
      </c>
      <c r="E7" s="2" t="s">
        <v>10</v>
      </c>
      <c r="F7" s="1" t="s">
        <v>102</v>
      </c>
    </row>
    <row r="8" spans="1:16" x14ac:dyDescent="0.35">
      <c r="A8" s="2" t="s">
        <v>8</v>
      </c>
      <c r="B8" s="2">
        <v>52</v>
      </c>
    </row>
    <row r="10" spans="1:16" x14ac:dyDescent="0.3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35">
      <c r="A11" s="2">
        <f>'First Trees'!$G$156</f>
        <v>31.740000000000002</v>
      </c>
      <c r="B11" s="2" t="str">
        <f>B1</f>
        <v>KL-798</v>
      </c>
      <c r="C11" s="2">
        <v>0</v>
      </c>
      <c r="I11" s="2" t="s">
        <v>43</v>
      </c>
      <c r="J11" s="2">
        <f>'First Trees'!$F$156</f>
        <v>0</v>
      </c>
      <c r="K11" s="2">
        <f>'First Trees'!$F$155</f>
        <v>0</v>
      </c>
      <c r="L11" s="2" t="s">
        <v>121</v>
      </c>
      <c r="M11" s="1" t="s">
        <v>44</v>
      </c>
      <c r="O11" s="2" t="str">
        <f>'First Trees'!$G$155</f>
        <v>Buy Rights to KL-798</v>
      </c>
      <c r="P11" s="2" t="b">
        <v>0</v>
      </c>
    </row>
    <row r="12" spans="1:16" x14ac:dyDescent="0.35">
      <c r="A12" s="2">
        <f>'First Trees'!$H$152</f>
        <v>-0.26000000000000156</v>
      </c>
      <c r="B12" s="1" t="s">
        <v>50</v>
      </c>
      <c r="C12" s="2">
        <v>0</v>
      </c>
      <c r="I12" s="2" t="s">
        <v>43</v>
      </c>
      <c r="J12" s="2">
        <f>'First Trees'!$G$152</f>
        <v>-30</v>
      </c>
      <c r="L12" s="2" t="s">
        <v>106</v>
      </c>
      <c r="M12" s="1" t="s">
        <v>44</v>
      </c>
      <c r="O12" s="2" t="str">
        <f>'First Trees'!$H$151</f>
        <v>Phase 1</v>
      </c>
      <c r="P12" s="2" t="b">
        <v>0</v>
      </c>
    </row>
    <row r="13" spans="1:16" x14ac:dyDescent="0.35">
      <c r="A13" s="2">
        <f>'First Trees'!$I$148</f>
        <v>-0.26000000000000156</v>
      </c>
      <c r="B13" s="1" t="s">
        <v>50</v>
      </c>
      <c r="C13" s="2">
        <v>0</v>
      </c>
      <c r="I13" s="2" t="s">
        <v>43</v>
      </c>
      <c r="J13" s="2">
        <f>'First Trees'!$H$148</f>
        <v>-5</v>
      </c>
      <c r="L13" s="2" t="s">
        <v>107</v>
      </c>
      <c r="M13" s="1" t="s">
        <v>44</v>
      </c>
      <c r="O13" s="2" t="str">
        <f>'First Trees'!$I$147</f>
        <v>Success of Phase 1</v>
      </c>
      <c r="P13" s="2" t="b">
        <v>0</v>
      </c>
    </row>
    <row r="14" spans="1:16" x14ac:dyDescent="0.35">
      <c r="A14" s="2">
        <f>'First Trees'!$J$144</f>
        <v>22.9</v>
      </c>
      <c r="B14" s="1" t="s">
        <v>73</v>
      </c>
      <c r="C14" s="2">
        <v>0</v>
      </c>
      <c r="I14" s="2" t="s">
        <v>43</v>
      </c>
      <c r="J14" s="2">
        <f>'First Trees'!$I$144</f>
        <v>0</v>
      </c>
      <c r="K14" s="2">
        <f>'First Trees'!$I$143</f>
        <v>0.6</v>
      </c>
      <c r="L14" s="2" t="s">
        <v>108</v>
      </c>
      <c r="M14" s="1" t="s">
        <v>44</v>
      </c>
      <c r="O14" s="2" t="str">
        <f>'First Trees'!$J$143</f>
        <v>Phase 2</v>
      </c>
      <c r="P14" s="2" t="b">
        <v>0</v>
      </c>
    </row>
    <row r="15" spans="1:16" x14ac:dyDescent="0.35">
      <c r="A15" s="2">
        <f>'First Trees'!$K$116</f>
        <v>22.9</v>
      </c>
      <c r="B15" s="1" t="s">
        <v>50</v>
      </c>
      <c r="C15" s="2">
        <v>0</v>
      </c>
      <c r="I15" s="2" t="s">
        <v>43</v>
      </c>
      <c r="J15" s="2">
        <f>'First Trees'!$J$116</f>
        <v>-40</v>
      </c>
      <c r="L15" s="2" t="s">
        <v>109</v>
      </c>
      <c r="M15" s="1" t="s">
        <v>44</v>
      </c>
      <c r="O15" s="2" t="str">
        <f>'First Trees'!$K$115</f>
        <v>Success</v>
      </c>
      <c r="P15" s="2" t="b">
        <v>0</v>
      </c>
    </row>
    <row r="16" spans="1:16" x14ac:dyDescent="0.35">
      <c r="A16" s="2">
        <f>'First Trees'!$L$112</f>
        <v>197.5</v>
      </c>
      <c r="B16" s="1" t="s">
        <v>79</v>
      </c>
      <c r="C16" s="2">
        <v>0</v>
      </c>
      <c r="I16" s="2" t="s">
        <v>43</v>
      </c>
      <c r="J16" s="2">
        <f>'First Trees'!$K$112</f>
        <v>0</v>
      </c>
      <c r="K16" s="2">
        <f>'First Trees'!$K$111</f>
        <v>0.1</v>
      </c>
      <c r="L16" s="2" t="s">
        <v>110</v>
      </c>
      <c r="M16" s="1" t="s">
        <v>44</v>
      </c>
      <c r="O16" s="2" t="str">
        <f>'First Trees'!$L$111</f>
        <v>Phase 3 Obesity</v>
      </c>
      <c r="P16" s="2" t="b">
        <v>0</v>
      </c>
    </row>
    <row r="17" spans="1:16" x14ac:dyDescent="0.35">
      <c r="A17" s="2">
        <f>'First Trees'!$M$108</f>
        <v>197.5</v>
      </c>
      <c r="B17" s="1" t="s">
        <v>50</v>
      </c>
      <c r="C17" s="2">
        <v>0</v>
      </c>
      <c r="I17" s="2" t="s">
        <v>43</v>
      </c>
      <c r="J17" s="2">
        <f>'First Trees'!$L$108</f>
        <v>-50</v>
      </c>
      <c r="L17" s="2" t="s">
        <v>111</v>
      </c>
      <c r="M17" s="1" t="s">
        <v>44</v>
      </c>
      <c r="O17" s="2" t="str">
        <f>'First Trees'!$M$107</f>
        <v>Approval</v>
      </c>
      <c r="P17" s="2" t="b">
        <v>0</v>
      </c>
    </row>
    <row r="18" spans="1:16" x14ac:dyDescent="0.35">
      <c r="A18" s="2">
        <f>'First Trees'!$N$106</f>
        <v>305</v>
      </c>
      <c r="B18" s="1" t="s">
        <v>52</v>
      </c>
      <c r="C18" s="2">
        <v>0</v>
      </c>
      <c r="H18" s="2" t="s">
        <v>43</v>
      </c>
      <c r="I18" s="2" t="s">
        <v>43</v>
      </c>
      <c r="J18" s="2">
        <f>'First Trees'!$M$106</f>
        <v>430</v>
      </c>
      <c r="K18" s="2">
        <f>'First Trees'!$M$105</f>
        <v>0.75</v>
      </c>
      <c r="L18" s="2" t="s">
        <v>112</v>
      </c>
      <c r="M18" s="1" t="s">
        <v>44</v>
      </c>
      <c r="P18" s="2" t="b">
        <v>0</v>
      </c>
    </row>
    <row r="19" spans="1:16" x14ac:dyDescent="0.35">
      <c r="A19" s="2">
        <f>'First Trees'!$N$110</f>
        <v>-125</v>
      </c>
      <c r="B19" s="1" t="s">
        <v>87</v>
      </c>
      <c r="C19" s="2">
        <v>0</v>
      </c>
      <c r="H19" s="2" t="s">
        <v>43</v>
      </c>
      <c r="I19" s="2" t="s">
        <v>43</v>
      </c>
      <c r="J19" s="2">
        <f>'First Trees'!$M$110</f>
        <v>0</v>
      </c>
      <c r="K19" s="2">
        <f>'First Trees'!$M$109</f>
        <v>0.25</v>
      </c>
      <c r="L19" s="2" t="s">
        <v>112</v>
      </c>
      <c r="M19" s="1" t="s">
        <v>44</v>
      </c>
      <c r="P19" s="2" t="b">
        <v>0</v>
      </c>
    </row>
    <row r="20" spans="1:16" x14ac:dyDescent="0.35">
      <c r="A20" s="2">
        <f>'First Trees'!$M$114</f>
        <v>-75</v>
      </c>
      <c r="B20" s="1" t="s">
        <v>51</v>
      </c>
      <c r="C20" s="2">
        <v>0</v>
      </c>
      <c r="H20" s="2" t="s">
        <v>43</v>
      </c>
      <c r="I20" s="2" t="s">
        <v>43</v>
      </c>
      <c r="J20" s="2">
        <f>'First Trees'!$L$114</f>
        <v>0</v>
      </c>
      <c r="L20" s="2" t="s">
        <v>75</v>
      </c>
      <c r="M20" s="1" t="s">
        <v>44</v>
      </c>
      <c r="P20" s="2" t="b">
        <v>0</v>
      </c>
    </row>
    <row r="21" spans="1:16" x14ac:dyDescent="0.35">
      <c r="A21" s="2">
        <f>'First Trees'!$L$124</f>
        <v>-75</v>
      </c>
      <c r="B21" s="1" t="s">
        <v>80</v>
      </c>
      <c r="C21" s="2">
        <v>0</v>
      </c>
      <c r="I21" s="2" t="s">
        <v>43</v>
      </c>
      <c r="J21" s="2">
        <f>'First Trees'!$K$124</f>
        <v>0</v>
      </c>
      <c r="K21" s="2">
        <f>'First Trees'!$K$123</f>
        <v>0.1</v>
      </c>
      <c r="L21" s="2" t="s">
        <v>113</v>
      </c>
      <c r="M21" s="1" t="s">
        <v>44</v>
      </c>
      <c r="O21" s="2" t="str">
        <f>'First Trees'!$L$123</f>
        <v>Phase 3 Cholesterol</v>
      </c>
      <c r="P21" s="2" t="b">
        <v>0</v>
      </c>
    </row>
    <row r="22" spans="1:16" x14ac:dyDescent="0.35">
      <c r="A22" s="2">
        <f>'First Trees'!$M$120</f>
        <v>-90</v>
      </c>
      <c r="B22" s="1" t="s">
        <v>50</v>
      </c>
      <c r="C22" s="2">
        <v>0</v>
      </c>
      <c r="I22" s="2" t="s">
        <v>43</v>
      </c>
      <c r="J22" s="2">
        <f>'First Trees'!$L$120</f>
        <v>-50</v>
      </c>
      <c r="L22" s="2" t="s">
        <v>114</v>
      </c>
      <c r="M22" s="1" t="s">
        <v>44</v>
      </c>
      <c r="O22" s="2" t="str">
        <f>'First Trees'!$M$119</f>
        <v>Approval</v>
      </c>
      <c r="P22" s="2" t="b">
        <v>0</v>
      </c>
    </row>
    <row r="23" spans="1:16" x14ac:dyDescent="0.35">
      <c r="A23" s="2">
        <f>'First Trees'!$N$118</f>
        <v>-75</v>
      </c>
      <c r="B23" s="1" t="s">
        <v>52</v>
      </c>
      <c r="C23" s="2">
        <v>0</v>
      </c>
      <c r="H23" s="2" t="s">
        <v>43</v>
      </c>
      <c r="I23" s="2" t="s">
        <v>43</v>
      </c>
      <c r="J23" s="2">
        <f>'First Trees'!$M$118</f>
        <v>50</v>
      </c>
      <c r="K23" s="2">
        <f>'First Trees'!$M$117</f>
        <v>0.7</v>
      </c>
      <c r="L23" s="2" t="s">
        <v>94</v>
      </c>
      <c r="M23" s="1" t="s">
        <v>44</v>
      </c>
      <c r="P23" s="2" t="b">
        <v>0</v>
      </c>
    </row>
    <row r="24" spans="1:16" x14ac:dyDescent="0.35">
      <c r="A24" s="2">
        <f>'First Trees'!$N$122</f>
        <v>-125</v>
      </c>
      <c r="B24" s="1" t="s">
        <v>87</v>
      </c>
      <c r="C24" s="2">
        <v>0</v>
      </c>
      <c r="H24" s="2" t="s">
        <v>43</v>
      </c>
      <c r="I24" s="2" t="s">
        <v>43</v>
      </c>
      <c r="J24" s="2">
        <f>'First Trees'!$M$122</f>
        <v>0</v>
      </c>
      <c r="K24" s="2">
        <f>'First Trees'!$M$121</f>
        <v>0.30000000000000004</v>
      </c>
      <c r="L24" s="2" t="s">
        <v>94</v>
      </c>
      <c r="M24" s="1" t="s">
        <v>44</v>
      </c>
      <c r="P24" s="2" t="b">
        <v>0</v>
      </c>
    </row>
    <row r="25" spans="1:16" x14ac:dyDescent="0.35">
      <c r="A25" s="2">
        <f>'First Trees'!$M$126</f>
        <v>-75</v>
      </c>
      <c r="B25" s="1" t="s">
        <v>51</v>
      </c>
      <c r="C25" s="2">
        <v>0</v>
      </c>
      <c r="H25" s="2" t="s">
        <v>43</v>
      </c>
      <c r="I25" s="2" t="s">
        <v>43</v>
      </c>
      <c r="J25" s="2">
        <f>'First Trees'!$L$126</f>
        <v>0</v>
      </c>
      <c r="L25" s="2" t="s">
        <v>91</v>
      </c>
      <c r="M25" s="1" t="s">
        <v>44</v>
      </c>
      <c r="P25" s="2" t="b">
        <v>0</v>
      </c>
    </row>
    <row r="26" spans="1:16" x14ac:dyDescent="0.35">
      <c r="A26" s="2">
        <f>'First Trees'!$L$138</f>
        <v>160.5</v>
      </c>
      <c r="B26" s="1" t="s">
        <v>53</v>
      </c>
      <c r="C26" s="2">
        <v>0</v>
      </c>
      <c r="I26" s="2" t="s">
        <v>43</v>
      </c>
      <c r="J26" s="2">
        <f>'First Trees'!$K$138</f>
        <v>0</v>
      </c>
      <c r="K26" s="2">
        <f>'First Trees'!$K$137</f>
        <v>0.3</v>
      </c>
      <c r="L26" s="2" t="s">
        <v>115</v>
      </c>
      <c r="M26" s="1" t="s">
        <v>44</v>
      </c>
      <c r="O26" s="2" t="str">
        <f>'First Trees'!$L$137</f>
        <v>Phase 3 Both</v>
      </c>
      <c r="P26" s="2" t="b">
        <v>0</v>
      </c>
    </row>
    <row r="27" spans="1:16" x14ac:dyDescent="0.35">
      <c r="A27" s="2">
        <f>'First Trees'!$M$130</f>
        <v>160.5</v>
      </c>
      <c r="B27" s="1" t="s">
        <v>50</v>
      </c>
      <c r="C27" s="2">
        <v>0</v>
      </c>
      <c r="I27" s="2" t="s">
        <v>43</v>
      </c>
      <c r="J27" s="2">
        <f>'First Trees'!$L$130</f>
        <v>-140</v>
      </c>
      <c r="L27" s="2" t="s">
        <v>116</v>
      </c>
      <c r="M27" s="1" t="s">
        <v>44</v>
      </c>
      <c r="O27" s="2" t="str">
        <f>'First Trees'!$M$129</f>
        <v>Approval</v>
      </c>
      <c r="P27" s="2" t="b">
        <v>0</v>
      </c>
    </row>
    <row r="28" spans="1:16" x14ac:dyDescent="0.35">
      <c r="A28" s="2">
        <f>'First Trees'!$N$128</f>
        <v>295</v>
      </c>
      <c r="B28" s="1" t="s">
        <v>98</v>
      </c>
      <c r="C28" s="2">
        <v>0</v>
      </c>
      <c r="H28" s="2" t="s">
        <v>43</v>
      </c>
      <c r="I28" s="2" t="s">
        <v>43</v>
      </c>
      <c r="J28" s="2">
        <f>'First Trees'!$M$128</f>
        <v>510</v>
      </c>
      <c r="K28" s="2">
        <f>'First Trees'!$M$127</f>
        <v>0.6</v>
      </c>
      <c r="L28" s="2" t="s">
        <v>117</v>
      </c>
      <c r="M28" s="1" t="s">
        <v>44</v>
      </c>
      <c r="P28" s="2" t="b">
        <v>0</v>
      </c>
    </row>
    <row r="29" spans="1:16" x14ac:dyDescent="0.35">
      <c r="A29" s="2">
        <f>'First Trees'!$N$132</f>
        <v>215</v>
      </c>
      <c r="B29" s="1" t="s">
        <v>99</v>
      </c>
      <c r="C29" s="2">
        <v>0</v>
      </c>
      <c r="H29" s="2" t="s">
        <v>43</v>
      </c>
      <c r="I29" s="2" t="s">
        <v>43</v>
      </c>
      <c r="J29" s="2">
        <f>'First Trees'!$M$132</f>
        <v>430</v>
      </c>
      <c r="K29" s="2">
        <f>'First Trees'!$M$131</f>
        <v>0.15</v>
      </c>
      <c r="L29" s="2" t="s">
        <v>117</v>
      </c>
      <c r="M29" s="1" t="s">
        <v>44</v>
      </c>
      <c r="P29" s="2" t="b">
        <v>0</v>
      </c>
    </row>
    <row r="30" spans="1:16" x14ac:dyDescent="0.35">
      <c r="A30" s="2">
        <f>'First Trees'!$N$134</f>
        <v>-165</v>
      </c>
      <c r="B30" s="1" t="s">
        <v>100</v>
      </c>
      <c r="C30" s="2">
        <v>0</v>
      </c>
      <c r="H30" s="2" t="s">
        <v>43</v>
      </c>
      <c r="I30" s="2" t="s">
        <v>43</v>
      </c>
      <c r="J30" s="2">
        <f>'First Trees'!$M$134</f>
        <v>50</v>
      </c>
      <c r="K30" s="2">
        <f>'First Trees'!$M$133</f>
        <v>0.1</v>
      </c>
      <c r="L30" s="2" t="s">
        <v>117</v>
      </c>
      <c r="M30" s="1" t="s">
        <v>44</v>
      </c>
      <c r="P30" s="2" t="b">
        <v>0</v>
      </c>
    </row>
    <row r="31" spans="1:16" x14ac:dyDescent="0.35">
      <c r="A31" s="2">
        <f>'First Trees'!$N$136</f>
        <v>-215</v>
      </c>
      <c r="B31" s="1" t="s">
        <v>87</v>
      </c>
      <c r="C31" s="2">
        <v>0</v>
      </c>
      <c r="H31" s="2" t="s">
        <v>43</v>
      </c>
      <c r="I31" s="2" t="s">
        <v>43</v>
      </c>
      <c r="J31" s="2">
        <f>'First Trees'!$M$136</f>
        <v>0</v>
      </c>
      <c r="K31" s="2">
        <f>'First Trees'!$M$135</f>
        <v>0.15000000000000002</v>
      </c>
      <c r="L31" s="2" t="s">
        <v>117</v>
      </c>
      <c r="M31" s="1" t="s">
        <v>44</v>
      </c>
      <c r="P31" s="2" t="b">
        <v>0</v>
      </c>
    </row>
    <row r="32" spans="1:16" x14ac:dyDescent="0.35">
      <c r="A32" s="2">
        <f>'First Trees'!$M$140</f>
        <v>-75</v>
      </c>
      <c r="B32" s="1" t="s">
        <v>51</v>
      </c>
      <c r="C32" s="2">
        <v>0</v>
      </c>
      <c r="H32" s="2" t="s">
        <v>43</v>
      </c>
      <c r="I32" s="2" t="s">
        <v>43</v>
      </c>
      <c r="J32" s="2">
        <f>'First Trees'!$L$140</f>
        <v>0</v>
      </c>
      <c r="L32" s="2" t="s">
        <v>118</v>
      </c>
      <c r="M32" s="1" t="s">
        <v>44</v>
      </c>
      <c r="P32" s="2" t="b">
        <v>0</v>
      </c>
    </row>
    <row r="33" spans="1:16" x14ac:dyDescent="0.35">
      <c r="A33" s="2">
        <f>'First Trees'!$L$142</f>
        <v>-75</v>
      </c>
      <c r="B33" s="1" t="s">
        <v>81</v>
      </c>
      <c r="C33" s="2">
        <v>0</v>
      </c>
      <c r="H33" s="2" t="s">
        <v>43</v>
      </c>
      <c r="I33" s="2" t="s">
        <v>43</v>
      </c>
      <c r="J33" s="2">
        <f>'First Trees'!$K$142</f>
        <v>0</v>
      </c>
      <c r="K33" s="2">
        <f>'First Trees'!$K$141</f>
        <v>0.5</v>
      </c>
      <c r="L33" s="2" t="s">
        <v>119</v>
      </c>
      <c r="M33" s="1" t="s">
        <v>44</v>
      </c>
      <c r="P33" s="2" t="b">
        <v>0</v>
      </c>
    </row>
    <row r="34" spans="1:16" x14ac:dyDescent="0.35">
      <c r="A34" s="2">
        <f>'First Trees'!$K$146</f>
        <v>-35</v>
      </c>
      <c r="B34" s="1" t="s">
        <v>51</v>
      </c>
      <c r="C34" s="2">
        <v>0</v>
      </c>
      <c r="H34" s="2" t="s">
        <v>43</v>
      </c>
      <c r="I34" s="2" t="s">
        <v>43</v>
      </c>
      <c r="J34" s="2">
        <f>'First Trees'!$J$146</f>
        <v>0</v>
      </c>
      <c r="L34" s="2" t="s">
        <v>71</v>
      </c>
      <c r="M34" s="1" t="s">
        <v>44</v>
      </c>
      <c r="P34" s="2" t="b">
        <v>0</v>
      </c>
    </row>
    <row r="35" spans="1:16" x14ac:dyDescent="0.35">
      <c r="A35" s="2">
        <f>'First Trees'!$J$150</f>
        <v>-35</v>
      </c>
      <c r="B35" s="1" t="s">
        <v>74</v>
      </c>
      <c r="C35" s="2">
        <v>0</v>
      </c>
      <c r="H35" s="2" t="s">
        <v>43</v>
      </c>
      <c r="I35" s="2" t="s">
        <v>43</v>
      </c>
      <c r="J35" s="2">
        <f>'First Trees'!$I$150</f>
        <v>0</v>
      </c>
      <c r="K35" s="2">
        <f>'First Trees'!$I$149</f>
        <v>0.4</v>
      </c>
      <c r="L35" s="2" t="s">
        <v>120</v>
      </c>
      <c r="M35" s="1" t="s">
        <v>44</v>
      </c>
      <c r="P35" s="2" t="b">
        <v>0</v>
      </c>
    </row>
    <row r="36" spans="1:16" x14ac:dyDescent="0.35">
      <c r="A36" s="2">
        <f>'First Trees'!$I$154</f>
        <v>-30</v>
      </c>
      <c r="B36" s="1" t="s">
        <v>51</v>
      </c>
      <c r="C36" s="2">
        <v>0</v>
      </c>
      <c r="H36" s="2" t="s">
        <v>43</v>
      </c>
      <c r="I36" s="2" t="s">
        <v>43</v>
      </c>
      <c r="J36" s="2">
        <f>'First Trees'!$H$154</f>
        <v>0</v>
      </c>
      <c r="L36" s="2" t="s">
        <v>68</v>
      </c>
      <c r="M36" s="1" t="s">
        <v>44</v>
      </c>
      <c r="P36" s="2" t="b">
        <v>0</v>
      </c>
    </row>
    <row r="37" spans="1:16" x14ac:dyDescent="0.35">
      <c r="A37" s="2">
        <f>'First Trees'!$H$158</f>
        <v>0</v>
      </c>
      <c r="B37" s="1" t="s">
        <v>51</v>
      </c>
      <c r="C37" s="2">
        <v>0</v>
      </c>
      <c r="H37" s="2" t="s">
        <v>43</v>
      </c>
      <c r="I37" s="2" t="s">
        <v>43</v>
      </c>
      <c r="J37" s="2">
        <f>'First Trees'!$G$158</f>
        <v>0</v>
      </c>
      <c r="L37" s="2" t="s">
        <v>48</v>
      </c>
      <c r="M37" s="1" t="s">
        <v>44</v>
      </c>
      <c r="P37" s="2" t="b">
        <v>0</v>
      </c>
    </row>
    <row r="38" spans="1:16" x14ac:dyDescent="0.35">
      <c r="A38" s="2">
        <f>'First Trees'!$H$206</f>
        <v>31.740000000000002</v>
      </c>
      <c r="B38" s="1" t="s">
        <v>122</v>
      </c>
      <c r="C38" s="2">
        <v>0</v>
      </c>
      <c r="I38" s="2" t="s">
        <v>43</v>
      </c>
      <c r="J38" s="2">
        <f>'First Trees'!$G$206</f>
        <v>0</v>
      </c>
      <c r="L38" s="2" t="s">
        <v>141</v>
      </c>
      <c r="M38" s="1" t="s">
        <v>44</v>
      </c>
      <c r="O38" s="2" t="str">
        <f>'First Trees'!$H$205</f>
        <v>Phase 1 Success</v>
      </c>
      <c r="P38" s="2" t="b">
        <v>0</v>
      </c>
    </row>
    <row r="39" spans="1:16" x14ac:dyDescent="0.35">
      <c r="A39" s="2">
        <f>'First Trees'!$I$202</f>
        <v>52.900000000000006</v>
      </c>
      <c r="B39" s="1" t="s">
        <v>73</v>
      </c>
      <c r="C39" s="2">
        <v>0</v>
      </c>
      <c r="I39" s="2" t="s">
        <v>43</v>
      </c>
      <c r="J39" s="2">
        <f>'First Trees'!$H$202</f>
        <v>0</v>
      </c>
      <c r="K39" s="2">
        <f>'First Trees'!$H$201</f>
        <v>0.6</v>
      </c>
      <c r="L39" s="2" t="s">
        <v>142</v>
      </c>
      <c r="M39" s="1" t="s">
        <v>44</v>
      </c>
      <c r="O39" s="2" t="str">
        <f>'First Trees'!$I$201</f>
        <v>Phase 1</v>
      </c>
      <c r="P39" s="2" t="b">
        <v>0</v>
      </c>
    </row>
    <row r="40" spans="1:16" x14ac:dyDescent="0.35">
      <c r="A40" s="2">
        <f>'First Trees'!$J$198</f>
        <v>52.900000000000006</v>
      </c>
      <c r="B40" s="1" t="s">
        <v>50</v>
      </c>
      <c r="C40" s="2">
        <v>0</v>
      </c>
      <c r="I40" s="2" t="s">
        <v>43</v>
      </c>
      <c r="J40" s="2">
        <f>'First Trees'!$I$198</f>
        <v>-5</v>
      </c>
      <c r="L40" s="2" t="s">
        <v>123</v>
      </c>
      <c r="M40" s="1" t="s">
        <v>44</v>
      </c>
      <c r="O40" s="2" t="str">
        <f>'First Trees'!$J$197</f>
        <v>Phase 2</v>
      </c>
      <c r="P40" s="2" t="b">
        <v>0</v>
      </c>
    </row>
    <row r="41" spans="1:16" x14ac:dyDescent="0.35">
      <c r="A41" s="2">
        <f>'First Trees'!$K$170</f>
        <v>52.900000000000006</v>
      </c>
      <c r="B41" s="1" t="s">
        <v>50</v>
      </c>
      <c r="C41" s="2">
        <v>0</v>
      </c>
      <c r="I41" s="2" t="s">
        <v>43</v>
      </c>
      <c r="J41" s="2">
        <f>'First Trees'!$J$170</f>
        <v>-40</v>
      </c>
      <c r="L41" s="2" t="s">
        <v>124</v>
      </c>
      <c r="M41" s="1" t="s">
        <v>44</v>
      </c>
      <c r="O41" s="2" t="str">
        <f>'First Trees'!$K$169</f>
        <v>Success</v>
      </c>
      <c r="P41" s="2" t="b">
        <v>0</v>
      </c>
    </row>
    <row r="42" spans="1:16" x14ac:dyDescent="0.35">
      <c r="A42" s="2">
        <f>'First Trees'!$L$166</f>
        <v>227.5</v>
      </c>
      <c r="B42" s="1" t="s">
        <v>79</v>
      </c>
      <c r="C42" s="2">
        <v>0</v>
      </c>
      <c r="I42" s="2" t="s">
        <v>43</v>
      </c>
      <c r="J42" s="2">
        <f>'First Trees'!$K$166</f>
        <v>0</v>
      </c>
      <c r="K42" s="2">
        <f>'First Trees'!$K$165</f>
        <v>0.1</v>
      </c>
      <c r="L42" s="2" t="s">
        <v>125</v>
      </c>
      <c r="M42" s="1" t="s">
        <v>44</v>
      </c>
      <c r="O42" s="2" t="str">
        <f>'First Trees'!$L$165</f>
        <v>Phase 3 Obesity</v>
      </c>
      <c r="P42" s="2" t="b">
        <v>0</v>
      </c>
    </row>
    <row r="43" spans="1:16" x14ac:dyDescent="0.35">
      <c r="A43" s="2">
        <f>'First Trees'!$M$162</f>
        <v>227.5</v>
      </c>
      <c r="B43" s="1" t="s">
        <v>50</v>
      </c>
      <c r="C43" s="2">
        <v>0</v>
      </c>
      <c r="I43" s="2" t="s">
        <v>43</v>
      </c>
      <c r="J43" s="2">
        <f>'First Trees'!$L$162</f>
        <v>-50</v>
      </c>
      <c r="L43" s="2" t="s">
        <v>126</v>
      </c>
      <c r="M43" s="1" t="s">
        <v>44</v>
      </c>
      <c r="O43" s="2" t="str">
        <f>'First Trees'!$M$161</f>
        <v>Approval</v>
      </c>
      <c r="P43" s="2" t="b">
        <v>0</v>
      </c>
    </row>
    <row r="44" spans="1:16" x14ac:dyDescent="0.35">
      <c r="A44" s="2">
        <f>'First Trees'!$N$160</f>
        <v>335</v>
      </c>
      <c r="B44" s="1" t="s">
        <v>52</v>
      </c>
      <c r="C44" s="2">
        <v>0</v>
      </c>
      <c r="H44" s="2" t="s">
        <v>43</v>
      </c>
      <c r="I44" s="2" t="s">
        <v>43</v>
      </c>
      <c r="J44" s="2">
        <f>'First Trees'!$M$160</f>
        <v>430</v>
      </c>
      <c r="K44" s="2">
        <f>'First Trees'!$M$159</f>
        <v>0.75</v>
      </c>
      <c r="L44" s="2" t="s">
        <v>127</v>
      </c>
      <c r="M44" s="1" t="s">
        <v>44</v>
      </c>
      <c r="P44" s="2" t="b">
        <v>0</v>
      </c>
    </row>
    <row r="45" spans="1:16" x14ac:dyDescent="0.35">
      <c r="A45" s="2">
        <f>'First Trees'!$N$164</f>
        <v>-95</v>
      </c>
      <c r="B45" s="1" t="s">
        <v>87</v>
      </c>
      <c r="C45" s="2">
        <v>0</v>
      </c>
      <c r="H45" s="2" t="s">
        <v>43</v>
      </c>
      <c r="I45" s="2" t="s">
        <v>43</v>
      </c>
      <c r="J45" s="2">
        <f>'First Trees'!$M$164</f>
        <v>0</v>
      </c>
      <c r="K45" s="2">
        <f>'First Trees'!$M$163</f>
        <v>0.25</v>
      </c>
      <c r="L45" s="2" t="s">
        <v>127</v>
      </c>
      <c r="M45" s="1" t="s">
        <v>44</v>
      </c>
      <c r="P45" s="2" t="b">
        <v>0</v>
      </c>
    </row>
    <row r="46" spans="1:16" x14ac:dyDescent="0.35">
      <c r="A46" s="2">
        <f>'First Trees'!$M$168</f>
        <v>-45</v>
      </c>
      <c r="B46" s="1" t="s">
        <v>51</v>
      </c>
      <c r="C46" s="2">
        <v>0</v>
      </c>
      <c r="H46" s="2" t="s">
        <v>43</v>
      </c>
      <c r="I46" s="2" t="s">
        <v>43</v>
      </c>
      <c r="J46" s="2">
        <f>'First Trees'!$L$168</f>
        <v>0</v>
      </c>
      <c r="L46" s="2" t="s">
        <v>128</v>
      </c>
      <c r="M46" s="1" t="s">
        <v>44</v>
      </c>
      <c r="P46" s="2" t="b">
        <v>0</v>
      </c>
    </row>
    <row r="47" spans="1:16" x14ac:dyDescent="0.35">
      <c r="A47" s="2">
        <f>'First Trees'!$L$178</f>
        <v>-45</v>
      </c>
      <c r="B47" s="1" t="s">
        <v>80</v>
      </c>
      <c r="C47" s="2">
        <v>0</v>
      </c>
      <c r="I47" s="2" t="s">
        <v>43</v>
      </c>
      <c r="J47" s="2">
        <f>'First Trees'!$K$178</f>
        <v>0</v>
      </c>
      <c r="K47" s="2">
        <f>'First Trees'!$K$177</f>
        <v>0.1</v>
      </c>
      <c r="L47" s="2" t="s">
        <v>129</v>
      </c>
      <c r="M47" s="1" t="s">
        <v>44</v>
      </c>
      <c r="O47" s="2" t="str">
        <f>'First Trees'!$L$177</f>
        <v>Phase 3 Cholesterol</v>
      </c>
      <c r="P47" s="2" t="b">
        <v>0</v>
      </c>
    </row>
    <row r="48" spans="1:16" x14ac:dyDescent="0.35">
      <c r="A48" s="2">
        <f>'First Trees'!$M$174</f>
        <v>-60</v>
      </c>
      <c r="B48" s="1" t="s">
        <v>50</v>
      </c>
      <c r="C48" s="2">
        <v>0</v>
      </c>
      <c r="I48" s="2" t="s">
        <v>43</v>
      </c>
      <c r="J48" s="2">
        <f>'First Trees'!$L$174</f>
        <v>-50</v>
      </c>
      <c r="L48" s="2" t="s">
        <v>130</v>
      </c>
      <c r="M48" s="1" t="s">
        <v>44</v>
      </c>
      <c r="O48" s="2" t="str">
        <f>'First Trees'!$M$173</f>
        <v>Approval</v>
      </c>
      <c r="P48" s="2" t="b">
        <v>0</v>
      </c>
    </row>
    <row r="49" spans="1:16" x14ac:dyDescent="0.35">
      <c r="A49" s="2">
        <f>'First Trees'!$N$172</f>
        <v>-45</v>
      </c>
      <c r="B49" s="1" t="s">
        <v>52</v>
      </c>
      <c r="C49" s="2">
        <v>0</v>
      </c>
      <c r="H49" s="2" t="s">
        <v>43</v>
      </c>
      <c r="I49" s="2" t="s">
        <v>43</v>
      </c>
      <c r="J49" s="2">
        <f>'First Trees'!$M$172</f>
        <v>50</v>
      </c>
      <c r="K49" s="2">
        <f>'First Trees'!$M$171</f>
        <v>0.7</v>
      </c>
      <c r="L49" s="2" t="s">
        <v>131</v>
      </c>
      <c r="M49" s="1" t="s">
        <v>44</v>
      </c>
      <c r="P49" s="2" t="b">
        <v>0</v>
      </c>
    </row>
    <row r="50" spans="1:16" x14ac:dyDescent="0.35">
      <c r="A50" s="2">
        <f>'First Trees'!$N$176</f>
        <v>-95</v>
      </c>
      <c r="B50" s="1" t="s">
        <v>87</v>
      </c>
      <c r="C50" s="2">
        <v>0</v>
      </c>
      <c r="H50" s="2" t="s">
        <v>43</v>
      </c>
      <c r="I50" s="2" t="s">
        <v>43</v>
      </c>
      <c r="J50" s="2">
        <f>'First Trees'!$M$176</f>
        <v>0</v>
      </c>
      <c r="K50" s="2">
        <f>'First Trees'!$M$175</f>
        <v>0.30000000000000004</v>
      </c>
      <c r="L50" s="2" t="s">
        <v>131</v>
      </c>
      <c r="M50" s="1" t="s">
        <v>44</v>
      </c>
      <c r="P50" s="2" t="b">
        <v>0</v>
      </c>
    </row>
    <row r="51" spans="1:16" x14ac:dyDescent="0.35">
      <c r="A51" s="2">
        <f>'First Trees'!$M$180</f>
        <v>-45</v>
      </c>
      <c r="B51" s="1" t="s">
        <v>51</v>
      </c>
      <c r="C51" s="2">
        <v>0</v>
      </c>
      <c r="H51" s="2" t="s">
        <v>43</v>
      </c>
      <c r="I51" s="2" t="s">
        <v>43</v>
      </c>
      <c r="J51" s="2">
        <f>'First Trees'!$L$180</f>
        <v>0</v>
      </c>
      <c r="L51" s="2" t="s">
        <v>132</v>
      </c>
      <c r="M51" s="1" t="s">
        <v>44</v>
      </c>
      <c r="P51" s="2" t="b">
        <v>0</v>
      </c>
    </row>
    <row r="52" spans="1:16" x14ac:dyDescent="0.35">
      <c r="A52" s="2">
        <f>'First Trees'!$L$192</f>
        <v>190.5</v>
      </c>
      <c r="B52" s="1" t="s">
        <v>53</v>
      </c>
      <c r="C52" s="2">
        <v>0</v>
      </c>
      <c r="I52" s="2" t="s">
        <v>43</v>
      </c>
      <c r="J52" s="2">
        <f>'First Trees'!$K$192</f>
        <v>0</v>
      </c>
      <c r="K52" s="2">
        <f>'First Trees'!$K$191</f>
        <v>0.3</v>
      </c>
      <c r="L52" s="2" t="s">
        <v>133</v>
      </c>
      <c r="M52" s="1" t="s">
        <v>44</v>
      </c>
      <c r="O52" s="2" t="str">
        <f>'First Trees'!$L$191</f>
        <v>Phase 3 Both</v>
      </c>
      <c r="P52" s="2" t="b">
        <v>0</v>
      </c>
    </row>
    <row r="53" spans="1:16" x14ac:dyDescent="0.35">
      <c r="A53" s="2">
        <f>'First Trees'!$M$184</f>
        <v>190.5</v>
      </c>
      <c r="B53" s="1" t="s">
        <v>50</v>
      </c>
      <c r="C53" s="2">
        <v>0</v>
      </c>
      <c r="I53" s="2" t="s">
        <v>43</v>
      </c>
      <c r="J53" s="2">
        <f>'First Trees'!$L$184</f>
        <v>-140</v>
      </c>
      <c r="L53" s="2" t="s">
        <v>134</v>
      </c>
      <c r="M53" s="1" t="s">
        <v>44</v>
      </c>
      <c r="O53" s="2" t="str">
        <f>'First Trees'!$M$183</f>
        <v>Approval</v>
      </c>
      <c r="P53" s="2" t="b">
        <v>0</v>
      </c>
    </row>
    <row r="54" spans="1:16" x14ac:dyDescent="0.35">
      <c r="A54" s="2">
        <f>'First Trees'!$N$182</f>
        <v>325</v>
      </c>
      <c r="B54" s="1" t="s">
        <v>98</v>
      </c>
      <c r="C54" s="2">
        <v>0</v>
      </c>
      <c r="H54" s="2" t="s">
        <v>43</v>
      </c>
      <c r="I54" s="2" t="s">
        <v>43</v>
      </c>
      <c r="J54" s="2">
        <f>'First Trees'!$M$182</f>
        <v>510</v>
      </c>
      <c r="K54" s="2">
        <f>'First Trees'!$M$181</f>
        <v>0.6</v>
      </c>
      <c r="L54" s="2" t="s">
        <v>135</v>
      </c>
      <c r="M54" s="1" t="s">
        <v>44</v>
      </c>
      <c r="P54" s="2" t="b">
        <v>0</v>
      </c>
    </row>
    <row r="55" spans="1:16" x14ac:dyDescent="0.35">
      <c r="A55" s="2">
        <f>'First Trees'!$N$186</f>
        <v>245</v>
      </c>
      <c r="B55" s="1" t="s">
        <v>99</v>
      </c>
      <c r="C55" s="2">
        <v>0</v>
      </c>
      <c r="H55" s="2" t="s">
        <v>43</v>
      </c>
      <c r="I55" s="2" t="s">
        <v>43</v>
      </c>
      <c r="J55" s="2">
        <f>'First Trees'!$M$186</f>
        <v>430</v>
      </c>
      <c r="K55" s="2">
        <f>'First Trees'!$M$185</f>
        <v>0.15</v>
      </c>
      <c r="L55" s="2" t="s">
        <v>135</v>
      </c>
      <c r="M55" s="1" t="s">
        <v>44</v>
      </c>
      <c r="P55" s="2" t="b">
        <v>0</v>
      </c>
    </row>
    <row r="56" spans="1:16" x14ac:dyDescent="0.35">
      <c r="A56" s="2">
        <f>'First Trees'!$N$188</f>
        <v>-135</v>
      </c>
      <c r="B56" s="1" t="s">
        <v>100</v>
      </c>
      <c r="C56" s="2">
        <v>0</v>
      </c>
      <c r="H56" s="2" t="s">
        <v>43</v>
      </c>
      <c r="I56" s="2" t="s">
        <v>43</v>
      </c>
      <c r="J56" s="2">
        <f>'First Trees'!$M$188</f>
        <v>50</v>
      </c>
      <c r="K56" s="2">
        <f>'First Trees'!$M$187</f>
        <v>0.1</v>
      </c>
      <c r="L56" s="2" t="s">
        <v>135</v>
      </c>
      <c r="M56" s="1" t="s">
        <v>44</v>
      </c>
      <c r="P56" s="2" t="b">
        <v>0</v>
      </c>
    </row>
    <row r="57" spans="1:16" x14ac:dyDescent="0.35">
      <c r="A57" s="2">
        <f>'First Trees'!$N$190</f>
        <v>-185</v>
      </c>
      <c r="B57" s="1" t="s">
        <v>87</v>
      </c>
      <c r="C57" s="2">
        <v>0</v>
      </c>
      <c r="H57" s="2" t="s">
        <v>43</v>
      </c>
      <c r="I57" s="2" t="s">
        <v>43</v>
      </c>
      <c r="J57" s="2">
        <f>'First Trees'!$M$190</f>
        <v>0</v>
      </c>
      <c r="K57" s="2">
        <f>'First Trees'!$M$189</f>
        <v>0.15000000000000002</v>
      </c>
      <c r="L57" s="2" t="s">
        <v>135</v>
      </c>
      <c r="M57" s="1" t="s">
        <v>44</v>
      </c>
      <c r="P57" s="2" t="b">
        <v>0</v>
      </c>
    </row>
    <row r="58" spans="1:16" x14ac:dyDescent="0.35">
      <c r="A58" s="2">
        <f>'First Trees'!$M$194</f>
        <v>-45</v>
      </c>
      <c r="B58" s="1" t="s">
        <v>51</v>
      </c>
      <c r="C58" s="2">
        <v>0</v>
      </c>
      <c r="H58" s="2" t="s">
        <v>43</v>
      </c>
      <c r="I58" s="2" t="s">
        <v>43</v>
      </c>
      <c r="J58" s="2">
        <f>'First Trees'!$L$194</f>
        <v>0</v>
      </c>
      <c r="L58" s="2" t="s">
        <v>136</v>
      </c>
      <c r="M58" s="1" t="s">
        <v>44</v>
      </c>
      <c r="P58" s="2" t="b">
        <v>0</v>
      </c>
    </row>
    <row r="59" spans="1:16" x14ac:dyDescent="0.35">
      <c r="A59" s="2">
        <f>'First Trees'!$L$196</f>
        <v>-45</v>
      </c>
      <c r="B59" s="1" t="s">
        <v>81</v>
      </c>
      <c r="C59" s="2">
        <v>0</v>
      </c>
      <c r="H59" s="2" t="s">
        <v>43</v>
      </c>
      <c r="I59" s="2" t="s">
        <v>43</v>
      </c>
      <c r="J59" s="2">
        <f>'First Trees'!$K$196</f>
        <v>0</v>
      </c>
      <c r="K59" s="2">
        <f>'First Trees'!$K$195</f>
        <v>0.5</v>
      </c>
      <c r="L59" s="2" t="s">
        <v>137</v>
      </c>
      <c r="M59" s="1" t="s">
        <v>44</v>
      </c>
      <c r="P59" s="2" t="b">
        <v>0</v>
      </c>
    </row>
    <row r="60" spans="1:16" x14ac:dyDescent="0.35">
      <c r="A60" s="2">
        <f>'First Trees'!$K$200</f>
        <v>-5</v>
      </c>
      <c r="B60" s="1" t="s">
        <v>51</v>
      </c>
      <c r="C60" s="2">
        <v>0</v>
      </c>
      <c r="H60" s="2" t="s">
        <v>43</v>
      </c>
      <c r="I60" s="2" t="s">
        <v>43</v>
      </c>
      <c r="J60" s="2">
        <f>'First Trees'!$J$200</f>
        <v>0</v>
      </c>
      <c r="L60" s="2" t="s">
        <v>138</v>
      </c>
      <c r="M60" s="1" t="s">
        <v>44</v>
      </c>
      <c r="P60" s="2" t="b">
        <v>0</v>
      </c>
    </row>
    <row r="61" spans="1:16" x14ac:dyDescent="0.35">
      <c r="A61" s="2">
        <f>'First Trees'!$J$204</f>
        <v>0</v>
      </c>
      <c r="B61" s="1" t="s">
        <v>51</v>
      </c>
      <c r="C61" s="2">
        <v>0</v>
      </c>
      <c r="H61" s="2" t="s">
        <v>43</v>
      </c>
      <c r="I61" s="2" t="s">
        <v>43</v>
      </c>
      <c r="J61" s="2">
        <f>'First Trees'!$I$204</f>
        <v>0</v>
      </c>
      <c r="L61" s="2" t="s">
        <v>139</v>
      </c>
      <c r="M61" s="1" t="s">
        <v>44</v>
      </c>
      <c r="P61" s="2" t="b">
        <v>0</v>
      </c>
    </row>
    <row r="62" spans="1:16" x14ac:dyDescent="0.35">
      <c r="A62" s="2">
        <f>'First Trees'!$I$208</f>
        <v>0</v>
      </c>
      <c r="B62" s="1" t="s">
        <v>74</v>
      </c>
      <c r="C62" s="2">
        <v>0</v>
      </c>
      <c r="H62" s="2" t="s">
        <v>43</v>
      </c>
      <c r="I62" s="2" t="s">
        <v>43</v>
      </c>
      <c r="J62" s="2">
        <f>'First Trees'!$H$208</f>
        <v>0</v>
      </c>
      <c r="K62" s="2">
        <f>'First Trees'!$H$207</f>
        <v>0.4</v>
      </c>
      <c r="L62" s="2" t="s">
        <v>140</v>
      </c>
      <c r="M62" s="1" t="s">
        <v>44</v>
      </c>
      <c r="P62" s="2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79E9-5A6F-47EC-8159-8DB60F6E2EB8}">
  <dimension ref="A1:P37"/>
  <sheetViews>
    <sheetView workbookViewId="0"/>
  </sheetViews>
  <sheetFormatPr defaultColWidth="15.6328125" defaultRowHeight="14.5" x14ac:dyDescent="0.35"/>
  <cols>
    <col min="1" max="16384" width="15.6328125" style="2"/>
  </cols>
  <sheetData>
    <row r="1" spans="1:16" x14ac:dyDescent="0.35">
      <c r="A1" s="2" t="s">
        <v>1</v>
      </c>
      <c r="B1" s="1" t="s">
        <v>46</v>
      </c>
      <c r="E1" s="2" t="s">
        <v>9</v>
      </c>
      <c r="F1" s="2">
        <v>3</v>
      </c>
      <c r="H1" s="2" t="s">
        <v>16</v>
      </c>
      <c r="I1" s="1" t="s">
        <v>42</v>
      </c>
      <c r="K1" s="2" t="s">
        <v>21</v>
      </c>
      <c r="L1" s="2">
        <v>100</v>
      </c>
    </row>
    <row r="2" spans="1:16" x14ac:dyDescent="0.35">
      <c r="A2" s="2" t="s">
        <v>2</v>
      </c>
      <c r="B2" s="2" t="e">
        <f>'First Trees'!#REF!</f>
        <v>#REF!</v>
      </c>
      <c r="E2" s="2" t="s">
        <v>11</v>
      </c>
      <c r="F2" s="2">
        <f>_xll.PTreeEvaluate5(B3,$L$11:$L$37,$J$11:$J$37,$K$11:$K$37,$N$11:$N$37,$G$11:$G$37,,L1)</f>
        <v>6843649</v>
      </c>
    </row>
    <row r="3" spans="1:16" x14ac:dyDescent="0.35">
      <c r="A3" s="2" t="s">
        <v>3</v>
      </c>
      <c r="B3" s="2" t="s">
        <v>45</v>
      </c>
      <c r="E3" s="2" t="s">
        <v>12</v>
      </c>
      <c r="F3" s="1" t="s">
        <v>38</v>
      </c>
      <c r="H3" s="2" t="s">
        <v>17</v>
      </c>
      <c r="I3" s="3" t="s">
        <v>40</v>
      </c>
    </row>
    <row r="4" spans="1:16" x14ac:dyDescent="0.35">
      <c r="A4" s="2" t="s">
        <v>4</v>
      </c>
      <c r="B4" s="2" t="s">
        <v>37</v>
      </c>
      <c r="E4" s="2" t="s">
        <v>13</v>
      </c>
      <c r="F4" s="1" t="s">
        <v>39</v>
      </c>
      <c r="H4" s="2" t="s">
        <v>18</v>
      </c>
      <c r="I4" s="1" t="s">
        <v>41</v>
      </c>
    </row>
    <row r="5" spans="1:16" x14ac:dyDescent="0.35">
      <c r="A5" s="2" t="s">
        <v>5</v>
      </c>
      <c r="B5" s="2">
        <v>0</v>
      </c>
      <c r="E5" s="2" t="s">
        <v>14</v>
      </c>
      <c r="F5" s="1" t="s">
        <v>39</v>
      </c>
      <c r="H5" s="2" t="s">
        <v>19</v>
      </c>
      <c r="I5" s="3" t="s">
        <v>40</v>
      </c>
    </row>
    <row r="6" spans="1:16" x14ac:dyDescent="0.35">
      <c r="A6" s="2" t="s">
        <v>6</v>
      </c>
      <c r="E6" s="2" t="s">
        <v>15</v>
      </c>
      <c r="F6" s="1" t="s">
        <v>38</v>
      </c>
      <c r="H6" s="2" t="s">
        <v>20</v>
      </c>
      <c r="I6" s="1" t="s">
        <v>41</v>
      </c>
    </row>
    <row r="7" spans="1:16" x14ac:dyDescent="0.35">
      <c r="A7" s="2" t="s">
        <v>7</v>
      </c>
      <c r="E7" s="2" t="s">
        <v>10</v>
      </c>
      <c r="F7" s="1" t="s">
        <v>0</v>
      </c>
    </row>
    <row r="8" spans="1:16" x14ac:dyDescent="0.35">
      <c r="A8" s="2" t="s">
        <v>8</v>
      </c>
      <c r="B8" s="2">
        <v>27</v>
      </c>
    </row>
    <row r="10" spans="1:16" x14ac:dyDescent="0.3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2" t="s">
        <v>27</v>
      </c>
      <c r="G10" s="2" t="s">
        <v>28</v>
      </c>
      <c r="H10" s="2" t="s">
        <v>29</v>
      </c>
      <c r="I10" s="2" t="s">
        <v>30</v>
      </c>
      <c r="J10" s="2" t="s">
        <v>31</v>
      </c>
      <c r="K10" s="2" t="s">
        <v>32</v>
      </c>
      <c r="L10" s="2" t="s">
        <v>3</v>
      </c>
      <c r="M10" s="2" t="s">
        <v>33</v>
      </c>
      <c r="N10" s="2" t="s">
        <v>34</v>
      </c>
      <c r="O10" s="2" t="s">
        <v>35</v>
      </c>
      <c r="P10" s="2" t="s">
        <v>36</v>
      </c>
    </row>
    <row r="11" spans="1:16" x14ac:dyDescent="0.35">
      <c r="A11" s="2">
        <f>'First Trees'!$F$66</f>
        <v>0</v>
      </c>
      <c r="B11" s="2" t="str">
        <f>B1</f>
        <v>Product KL-798</v>
      </c>
      <c r="C11" s="2">
        <v>0</v>
      </c>
      <c r="I11" s="2" t="s">
        <v>43</v>
      </c>
      <c r="J11" s="2">
        <f>'First Trees'!$E$66</f>
        <v>0</v>
      </c>
      <c r="K11" s="2">
        <f>'First Trees'!$E$65</f>
        <v>0</v>
      </c>
      <c r="L11" s="2" t="s">
        <v>49</v>
      </c>
      <c r="M11" s="1" t="s">
        <v>44</v>
      </c>
      <c r="O11" s="2" t="str">
        <f>'First Trees'!$F$65</f>
        <v>Buy Rights to KL-798</v>
      </c>
      <c r="P11" s="2" t="b">
        <v>0</v>
      </c>
    </row>
    <row r="12" spans="1:16" x14ac:dyDescent="0.35">
      <c r="A12" s="2">
        <f>'First Trees'!$G$62</f>
        <v>-0.26000000000000156</v>
      </c>
      <c r="B12" s="1" t="s">
        <v>50</v>
      </c>
      <c r="C12" s="2">
        <v>0</v>
      </c>
      <c r="I12" s="2" t="s">
        <v>43</v>
      </c>
      <c r="J12" s="2">
        <f>'First Trees'!$F$62</f>
        <v>-30</v>
      </c>
      <c r="L12" s="2" t="s">
        <v>69</v>
      </c>
      <c r="M12" s="1" t="s">
        <v>44</v>
      </c>
      <c r="O12" s="2" t="str">
        <f>'First Trees'!$G$61</f>
        <v>Phase 1</v>
      </c>
      <c r="P12" s="2" t="b">
        <v>0</v>
      </c>
    </row>
    <row r="13" spans="1:16" x14ac:dyDescent="0.35">
      <c r="A13" s="2">
        <f>'First Trees'!$G$68</f>
        <v>0</v>
      </c>
      <c r="B13" s="1" t="s">
        <v>51</v>
      </c>
      <c r="C13" s="2">
        <v>0</v>
      </c>
      <c r="H13" s="2" t="s">
        <v>43</v>
      </c>
      <c r="I13" s="2" t="s">
        <v>43</v>
      </c>
      <c r="J13" s="2">
        <f>'First Trees'!$F$68</f>
        <v>0</v>
      </c>
      <c r="L13" s="2" t="s">
        <v>48</v>
      </c>
      <c r="M13" s="1" t="s">
        <v>44</v>
      </c>
      <c r="P13" s="2" t="b">
        <v>0</v>
      </c>
    </row>
    <row r="14" spans="1:16" x14ac:dyDescent="0.35">
      <c r="A14" s="2">
        <f>'First Trees'!$H$58</f>
        <v>-0.26000000000000156</v>
      </c>
      <c r="B14" s="1" t="s">
        <v>50</v>
      </c>
      <c r="C14" s="2">
        <v>0</v>
      </c>
      <c r="I14" s="2" t="s">
        <v>43</v>
      </c>
      <c r="J14" s="2">
        <f>'First Trees'!$G$58</f>
        <v>-5</v>
      </c>
      <c r="L14" s="2" t="s">
        <v>72</v>
      </c>
      <c r="M14" s="1" t="s">
        <v>44</v>
      </c>
      <c r="O14" s="2" t="str">
        <f>'First Trees'!$H$57</f>
        <v>Success of Phase 1</v>
      </c>
      <c r="P14" s="2" t="b">
        <v>0</v>
      </c>
    </row>
    <row r="15" spans="1:16" x14ac:dyDescent="0.35">
      <c r="A15" s="2">
        <f>'First Trees'!$H$64</f>
        <v>-30</v>
      </c>
      <c r="B15" s="1" t="s">
        <v>51</v>
      </c>
      <c r="C15" s="2">
        <v>0</v>
      </c>
      <c r="H15" s="2" t="s">
        <v>43</v>
      </c>
      <c r="I15" s="2" t="s">
        <v>43</v>
      </c>
      <c r="J15" s="2">
        <f>'First Trees'!$G$64</f>
        <v>0</v>
      </c>
      <c r="L15" s="2" t="s">
        <v>68</v>
      </c>
      <c r="M15" s="1" t="s">
        <v>44</v>
      </c>
      <c r="P15" s="2" t="b">
        <v>0</v>
      </c>
    </row>
    <row r="16" spans="1:16" x14ac:dyDescent="0.35">
      <c r="A16" s="2">
        <f>'First Trees'!$I$54</f>
        <v>22.9</v>
      </c>
      <c r="B16" s="1" t="s">
        <v>73</v>
      </c>
      <c r="C16" s="2">
        <v>0</v>
      </c>
      <c r="I16" s="2" t="s">
        <v>43</v>
      </c>
      <c r="J16" s="2">
        <f>'First Trees'!$H$54</f>
        <v>0</v>
      </c>
      <c r="K16" s="2">
        <f>'First Trees'!$H$53</f>
        <v>0.6</v>
      </c>
      <c r="L16" s="2" t="s">
        <v>76</v>
      </c>
      <c r="M16" s="1" t="s">
        <v>44</v>
      </c>
      <c r="O16" s="2" t="str">
        <f>'First Trees'!$I$53</f>
        <v>Phase 2</v>
      </c>
      <c r="P16" s="2" t="b">
        <v>0</v>
      </c>
    </row>
    <row r="17" spans="1:16" x14ac:dyDescent="0.35">
      <c r="A17" s="2">
        <f>'First Trees'!$I$60</f>
        <v>-35</v>
      </c>
      <c r="B17" s="1" t="s">
        <v>74</v>
      </c>
      <c r="C17" s="2">
        <v>0</v>
      </c>
      <c r="H17" s="2" t="s">
        <v>43</v>
      </c>
      <c r="I17" s="2" t="s">
        <v>43</v>
      </c>
      <c r="J17" s="2">
        <f>'First Trees'!$H$60</f>
        <v>0</v>
      </c>
      <c r="K17" s="2">
        <f>'First Trees'!$H$59</f>
        <v>0.4</v>
      </c>
      <c r="L17" s="2" t="s">
        <v>71</v>
      </c>
      <c r="M17" s="1" t="s">
        <v>44</v>
      </c>
      <c r="P17" s="2" t="b">
        <v>0</v>
      </c>
    </row>
    <row r="18" spans="1:16" x14ac:dyDescent="0.35">
      <c r="A18" s="2">
        <f>'First Trees'!$J$26</f>
        <v>22.9</v>
      </c>
      <c r="B18" s="1" t="s">
        <v>50</v>
      </c>
      <c r="C18" s="2">
        <v>0</v>
      </c>
      <c r="I18" s="2" t="s">
        <v>43</v>
      </c>
      <c r="J18" s="2">
        <f>'First Trees'!$I$26</f>
        <v>-40</v>
      </c>
      <c r="L18" s="2" t="s">
        <v>78</v>
      </c>
      <c r="M18" s="1" t="s">
        <v>44</v>
      </c>
      <c r="O18" s="2" t="str">
        <f>'First Trees'!$J$25</f>
        <v>Success</v>
      </c>
      <c r="P18" s="2" t="b">
        <v>0</v>
      </c>
    </row>
    <row r="19" spans="1:16" x14ac:dyDescent="0.35">
      <c r="A19" s="2">
        <f>'First Trees'!$J$56</f>
        <v>-35</v>
      </c>
      <c r="B19" s="1" t="s">
        <v>51</v>
      </c>
      <c r="C19" s="2">
        <v>0</v>
      </c>
      <c r="H19" s="2" t="s">
        <v>43</v>
      </c>
      <c r="I19" s="2" t="s">
        <v>43</v>
      </c>
      <c r="J19" s="2">
        <f>'First Trees'!$I$56</f>
        <v>0</v>
      </c>
      <c r="L19" s="2" t="s">
        <v>75</v>
      </c>
      <c r="M19" s="1" t="s">
        <v>44</v>
      </c>
      <c r="P19" s="2" t="b">
        <v>0</v>
      </c>
    </row>
    <row r="20" spans="1:16" x14ac:dyDescent="0.35">
      <c r="A20" s="2">
        <f>'First Trees'!$K$22</f>
        <v>197.5</v>
      </c>
      <c r="B20" s="1" t="s">
        <v>79</v>
      </c>
      <c r="C20" s="2">
        <v>0</v>
      </c>
      <c r="I20" s="2" t="s">
        <v>43</v>
      </c>
      <c r="J20" s="2">
        <f>'First Trees'!$J$22</f>
        <v>0</v>
      </c>
      <c r="K20" s="2">
        <f>'First Trees'!$J$21</f>
        <v>0.1</v>
      </c>
      <c r="L20" s="2" t="s">
        <v>83</v>
      </c>
      <c r="M20" s="1" t="s">
        <v>44</v>
      </c>
      <c r="O20" s="2" t="str">
        <f>'First Trees'!$K$21</f>
        <v>Phase 3 Obesity</v>
      </c>
      <c r="P20" s="2" t="b">
        <v>0</v>
      </c>
    </row>
    <row r="21" spans="1:16" x14ac:dyDescent="0.35">
      <c r="A21" s="2">
        <f>'First Trees'!$K$34</f>
        <v>-75</v>
      </c>
      <c r="B21" s="1" t="s">
        <v>80</v>
      </c>
      <c r="C21" s="2">
        <v>0</v>
      </c>
      <c r="I21" s="2" t="s">
        <v>43</v>
      </c>
      <c r="J21" s="2">
        <f>'First Trees'!$J$34</f>
        <v>0</v>
      </c>
      <c r="K21" s="2">
        <f>'First Trees'!$J$33</f>
        <v>0.1</v>
      </c>
      <c r="L21" s="2" t="s">
        <v>88</v>
      </c>
      <c r="M21" s="1" t="s">
        <v>44</v>
      </c>
      <c r="O21" s="2" t="str">
        <f>'First Trees'!$K$33</f>
        <v>Phase 3 Cholesterol</v>
      </c>
      <c r="P21" s="2" t="b">
        <v>0</v>
      </c>
    </row>
    <row r="22" spans="1:16" x14ac:dyDescent="0.35">
      <c r="A22" s="2">
        <f>'First Trees'!$K$48</f>
        <v>160.5</v>
      </c>
      <c r="B22" s="1" t="s">
        <v>53</v>
      </c>
      <c r="C22" s="2">
        <v>0</v>
      </c>
      <c r="I22" s="2" t="s">
        <v>43</v>
      </c>
      <c r="J22" s="2">
        <f>'First Trees'!$J$48</f>
        <v>0</v>
      </c>
      <c r="K22" s="2">
        <f>'First Trees'!$J$47</f>
        <v>0.3</v>
      </c>
      <c r="L22" s="2" t="s">
        <v>95</v>
      </c>
      <c r="M22" s="1" t="s">
        <v>44</v>
      </c>
      <c r="O22" s="2" t="str">
        <f>'First Trees'!$K$47</f>
        <v>Phase 3 Both</v>
      </c>
      <c r="P22" s="2" t="b">
        <v>0</v>
      </c>
    </row>
    <row r="23" spans="1:16" x14ac:dyDescent="0.35">
      <c r="A23" s="2">
        <f>'First Trees'!$K$52</f>
        <v>-75</v>
      </c>
      <c r="B23" s="1" t="s">
        <v>81</v>
      </c>
      <c r="C23" s="2">
        <v>0</v>
      </c>
      <c r="H23" s="2" t="s">
        <v>43</v>
      </c>
      <c r="I23" s="2" t="s">
        <v>43</v>
      </c>
      <c r="J23" s="2">
        <f>'First Trees'!$J$52</f>
        <v>0</v>
      </c>
      <c r="K23" s="2">
        <f>'First Trees'!$J$51</f>
        <v>0.5</v>
      </c>
      <c r="L23" s="2" t="s">
        <v>77</v>
      </c>
      <c r="M23" s="1" t="s">
        <v>44</v>
      </c>
      <c r="P23" s="2" t="b">
        <v>0</v>
      </c>
    </row>
    <row r="24" spans="1:16" x14ac:dyDescent="0.35">
      <c r="A24" s="2">
        <f>'First Trees'!$L$18</f>
        <v>197.5</v>
      </c>
      <c r="B24" s="1" t="s">
        <v>50</v>
      </c>
      <c r="C24" s="2">
        <v>0</v>
      </c>
      <c r="I24" s="2" t="s">
        <v>43</v>
      </c>
      <c r="J24" s="2">
        <f>'First Trees'!$K$18</f>
        <v>-50</v>
      </c>
      <c r="L24" s="2" t="s">
        <v>86</v>
      </c>
      <c r="M24" s="1" t="s">
        <v>44</v>
      </c>
      <c r="O24" s="2" t="str">
        <f>'First Trees'!$L$17</f>
        <v>Approval</v>
      </c>
      <c r="P24" s="2" t="b">
        <v>0</v>
      </c>
    </row>
    <row r="25" spans="1:16" x14ac:dyDescent="0.35">
      <c r="A25" s="2">
        <f>'First Trees'!$L$24</f>
        <v>-75</v>
      </c>
      <c r="B25" s="1" t="s">
        <v>51</v>
      </c>
      <c r="C25" s="2">
        <v>0</v>
      </c>
      <c r="H25" s="2" t="s">
        <v>43</v>
      </c>
      <c r="I25" s="2" t="s">
        <v>43</v>
      </c>
      <c r="J25" s="2">
        <f>'First Trees'!$K$24</f>
        <v>0</v>
      </c>
      <c r="L25" s="2" t="s">
        <v>82</v>
      </c>
      <c r="M25" s="1" t="s">
        <v>44</v>
      </c>
      <c r="P25" s="2" t="b">
        <v>0</v>
      </c>
    </row>
    <row r="26" spans="1:16" x14ac:dyDescent="0.35">
      <c r="A26" s="2">
        <f>'First Trees'!$M$16</f>
        <v>305</v>
      </c>
      <c r="B26" s="1" t="s">
        <v>52</v>
      </c>
      <c r="C26" s="2">
        <v>0</v>
      </c>
      <c r="H26" s="2" t="s">
        <v>43</v>
      </c>
      <c r="I26" s="2" t="s">
        <v>43</v>
      </c>
      <c r="J26" s="2">
        <f>'First Trees'!$L$16</f>
        <v>430</v>
      </c>
      <c r="K26" s="2">
        <f>'First Trees'!$L$15</f>
        <v>0.75</v>
      </c>
      <c r="L26" s="2" t="s">
        <v>85</v>
      </c>
      <c r="M26" s="1" t="s">
        <v>44</v>
      </c>
      <c r="P26" s="2" t="b">
        <v>0</v>
      </c>
    </row>
    <row r="27" spans="1:16" x14ac:dyDescent="0.35">
      <c r="A27" s="2">
        <f>'First Trees'!$M$20</f>
        <v>-125</v>
      </c>
      <c r="B27" s="1" t="s">
        <v>87</v>
      </c>
      <c r="C27" s="2">
        <v>0</v>
      </c>
      <c r="H27" s="2" t="s">
        <v>43</v>
      </c>
      <c r="I27" s="2" t="s">
        <v>43</v>
      </c>
      <c r="J27" s="2">
        <f>'First Trees'!$L$20</f>
        <v>0</v>
      </c>
      <c r="K27" s="2">
        <f>'First Trees'!$L$19</f>
        <v>0.25</v>
      </c>
      <c r="L27" s="2" t="s">
        <v>85</v>
      </c>
      <c r="M27" s="1" t="s">
        <v>44</v>
      </c>
      <c r="P27" s="2" t="b">
        <v>0</v>
      </c>
    </row>
    <row r="28" spans="1:16" x14ac:dyDescent="0.35">
      <c r="A28" s="2">
        <f>'First Trees'!$L$30</f>
        <v>-90</v>
      </c>
      <c r="B28" s="1" t="s">
        <v>50</v>
      </c>
      <c r="C28" s="2">
        <v>0</v>
      </c>
      <c r="I28" s="2" t="s">
        <v>43</v>
      </c>
      <c r="J28" s="2">
        <f>'First Trees'!$K$30</f>
        <v>-50</v>
      </c>
      <c r="L28" s="2" t="s">
        <v>89</v>
      </c>
      <c r="M28" s="1" t="s">
        <v>44</v>
      </c>
      <c r="O28" s="2" t="str">
        <f>'First Trees'!$L$29</f>
        <v>Approval</v>
      </c>
      <c r="P28" s="2" t="b">
        <v>0</v>
      </c>
    </row>
    <row r="29" spans="1:16" x14ac:dyDescent="0.35">
      <c r="A29" s="2">
        <f>'First Trees'!$M$28</f>
        <v>-75</v>
      </c>
      <c r="B29" s="1" t="s">
        <v>52</v>
      </c>
      <c r="C29" s="2">
        <v>0</v>
      </c>
      <c r="H29" s="2" t="s">
        <v>43</v>
      </c>
      <c r="I29" s="2" t="s">
        <v>43</v>
      </c>
      <c r="J29" s="2">
        <f>'First Trees'!$L$28</f>
        <v>50</v>
      </c>
      <c r="K29" s="2">
        <f>'First Trees'!$L$27</f>
        <v>0.7</v>
      </c>
      <c r="L29" s="2" t="s">
        <v>90</v>
      </c>
      <c r="M29" s="1" t="s">
        <v>44</v>
      </c>
      <c r="P29" s="2" t="b">
        <v>0</v>
      </c>
    </row>
    <row r="30" spans="1:16" x14ac:dyDescent="0.35">
      <c r="A30" s="2">
        <f>'First Trees'!$M$32</f>
        <v>-125</v>
      </c>
      <c r="B30" s="1" t="s">
        <v>87</v>
      </c>
      <c r="C30" s="2">
        <v>0</v>
      </c>
      <c r="H30" s="2" t="s">
        <v>43</v>
      </c>
      <c r="I30" s="2" t="s">
        <v>43</v>
      </c>
      <c r="J30" s="2">
        <f>'First Trees'!$L$32</f>
        <v>0</v>
      </c>
      <c r="K30" s="2">
        <f>'First Trees'!$L$31</f>
        <v>0.30000000000000004</v>
      </c>
      <c r="L30" s="2" t="s">
        <v>90</v>
      </c>
      <c r="M30" s="1" t="s">
        <v>44</v>
      </c>
      <c r="P30" s="2" t="b">
        <v>0</v>
      </c>
    </row>
    <row r="31" spans="1:16" x14ac:dyDescent="0.35">
      <c r="A31" s="2">
        <f>'First Trees'!$L$36</f>
        <v>-75</v>
      </c>
      <c r="B31" s="1" t="s">
        <v>51</v>
      </c>
      <c r="C31" s="2">
        <v>0</v>
      </c>
      <c r="H31" s="2" t="s">
        <v>43</v>
      </c>
      <c r="I31" s="2" t="s">
        <v>43</v>
      </c>
      <c r="J31" s="2">
        <f>'First Trees'!$K$36</f>
        <v>0</v>
      </c>
      <c r="L31" s="2" t="s">
        <v>91</v>
      </c>
      <c r="M31" s="1" t="s">
        <v>44</v>
      </c>
      <c r="P31" s="2" t="b">
        <v>0</v>
      </c>
    </row>
    <row r="32" spans="1:16" x14ac:dyDescent="0.35">
      <c r="A32" s="2">
        <f>'First Trees'!$L$40</f>
        <v>160.5</v>
      </c>
      <c r="B32" s="1" t="s">
        <v>50</v>
      </c>
      <c r="C32" s="2">
        <v>0</v>
      </c>
      <c r="I32" s="2" t="s">
        <v>43</v>
      </c>
      <c r="J32" s="2">
        <f>'First Trees'!$K$40</f>
        <v>-140</v>
      </c>
      <c r="L32" s="2" t="s">
        <v>97</v>
      </c>
      <c r="M32" s="1" t="s">
        <v>44</v>
      </c>
      <c r="O32" s="2" t="str">
        <f>'First Trees'!$L$39</f>
        <v>Approval</v>
      </c>
      <c r="P32" s="2" t="b">
        <v>0</v>
      </c>
    </row>
    <row r="33" spans="1:16" x14ac:dyDescent="0.35">
      <c r="A33" s="2">
        <f>'First Trees'!$L$50</f>
        <v>-75</v>
      </c>
      <c r="B33" s="1" t="s">
        <v>51</v>
      </c>
      <c r="C33" s="2">
        <v>0</v>
      </c>
      <c r="H33" s="2" t="s">
        <v>43</v>
      </c>
      <c r="I33" s="2" t="s">
        <v>43</v>
      </c>
      <c r="J33" s="2">
        <f>'First Trees'!$K$50</f>
        <v>0</v>
      </c>
      <c r="L33" s="2" t="s">
        <v>94</v>
      </c>
      <c r="M33" s="1" t="s">
        <v>44</v>
      </c>
      <c r="P33" s="2" t="b">
        <v>0</v>
      </c>
    </row>
    <row r="34" spans="1:16" x14ac:dyDescent="0.35">
      <c r="A34" s="2">
        <f>'First Trees'!$M$38</f>
        <v>295</v>
      </c>
      <c r="B34" s="1" t="s">
        <v>98</v>
      </c>
      <c r="C34" s="2">
        <v>0</v>
      </c>
      <c r="H34" s="2" t="s">
        <v>43</v>
      </c>
      <c r="I34" s="2" t="s">
        <v>43</v>
      </c>
      <c r="J34" s="2">
        <f>'First Trees'!$L$38</f>
        <v>510</v>
      </c>
      <c r="K34" s="2">
        <f>'First Trees'!$L$37</f>
        <v>0.6</v>
      </c>
      <c r="L34" s="2" t="s">
        <v>96</v>
      </c>
      <c r="M34" s="1" t="s">
        <v>44</v>
      </c>
      <c r="P34" s="2" t="b">
        <v>0</v>
      </c>
    </row>
    <row r="35" spans="1:16" x14ac:dyDescent="0.35">
      <c r="A35" s="2">
        <f>'First Trees'!$M$42</f>
        <v>215</v>
      </c>
      <c r="B35" s="1" t="s">
        <v>99</v>
      </c>
      <c r="C35" s="2">
        <v>0</v>
      </c>
      <c r="H35" s="2" t="s">
        <v>43</v>
      </c>
      <c r="I35" s="2" t="s">
        <v>43</v>
      </c>
      <c r="J35" s="2">
        <f>'First Trees'!$L$42</f>
        <v>430</v>
      </c>
      <c r="K35" s="2">
        <f>'First Trees'!$L$41</f>
        <v>0.15</v>
      </c>
      <c r="L35" s="2" t="s">
        <v>96</v>
      </c>
      <c r="M35" s="1" t="s">
        <v>44</v>
      </c>
      <c r="P35" s="2" t="b">
        <v>0</v>
      </c>
    </row>
    <row r="36" spans="1:16" x14ac:dyDescent="0.35">
      <c r="A36" s="2">
        <f>'First Trees'!$M$44</f>
        <v>-165</v>
      </c>
      <c r="B36" s="1" t="s">
        <v>100</v>
      </c>
      <c r="C36" s="2">
        <v>0</v>
      </c>
      <c r="H36" s="2" t="s">
        <v>43</v>
      </c>
      <c r="I36" s="2" t="s">
        <v>43</v>
      </c>
      <c r="J36" s="2">
        <f>'First Trees'!$L$44</f>
        <v>50</v>
      </c>
      <c r="K36" s="2">
        <f>'First Trees'!$L$43</f>
        <v>0.1</v>
      </c>
      <c r="L36" s="2" t="s">
        <v>96</v>
      </c>
      <c r="M36" s="1" t="s">
        <v>44</v>
      </c>
      <c r="P36" s="2" t="b">
        <v>0</v>
      </c>
    </row>
    <row r="37" spans="1:16" x14ac:dyDescent="0.35">
      <c r="A37" s="2">
        <f>'First Trees'!$M$46</f>
        <v>-215</v>
      </c>
      <c r="B37" s="1" t="s">
        <v>87</v>
      </c>
      <c r="C37" s="2">
        <v>0</v>
      </c>
      <c r="H37" s="2" t="s">
        <v>43</v>
      </c>
      <c r="I37" s="2" t="s">
        <v>43</v>
      </c>
      <c r="J37" s="2">
        <f>'First Trees'!$L$46</f>
        <v>0</v>
      </c>
      <c r="K37" s="2">
        <f>'First Trees'!$L$45</f>
        <v>0.15000000000000002</v>
      </c>
      <c r="L37" s="2" t="s">
        <v>96</v>
      </c>
      <c r="M37" s="1" t="s">
        <v>44</v>
      </c>
      <c r="P37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Trees</vt:lpstr>
      <vt:lpstr>Second Tree</vt:lpstr>
      <vt:lpstr>treeCalc_3</vt:lpstr>
      <vt:lpstr>treeCalc_2</vt:lpstr>
      <vt:lpstr>treeCalc_1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Harty</dc:creator>
  <cp:lastModifiedBy>Ryan Harty</cp:lastModifiedBy>
  <dcterms:created xsi:type="dcterms:W3CDTF">2019-11-28T00:41:52Z</dcterms:created>
  <dcterms:modified xsi:type="dcterms:W3CDTF">2019-12-02T17:19:17Z</dcterms:modified>
</cp:coreProperties>
</file>