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npaul/GEM/WIP/koreas/mapping_schemes/"/>
    </mc:Choice>
  </mc:AlternateContent>
  <xr:revisionPtr revIDLastSave="0" documentId="13_ncr:1_{DB5DA310-5F82-594F-82FB-4766F6A89FEA}" xr6:coauthVersionLast="47" xr6:coauthVersionMax="47" xr10:uidLastSave="{00000000-0000-0000-0000-000000000000}"/>
  <bookViews>
    <workbookView xWindow="1680" yWindow="500" windowWidth="14940" windowHeight="17500" firstSheet="3" activeTab="6" xr2:uid="{00000000-000D-0000-FFFF-FFFF00000000}"/>
  </bookViews>
  <sheets>
    <sheet name="Counts_1" sheetId="8" r:id="rId1"/>
    <sheet name="Material_1" sheetId="1" r:id="rId2"/>
    <sheet name="Macro_taxonomy" sheetId="2" r:id="rId3"/>
    <sheet name="Built_year" sheetId="3" r:id="rId4"/>
    <sheet name="Code_year" sheetId="4" r:id="rId5"/>
    <sheet name="Height" sheetId="5" r:id="rId6"/>
    <sheet name="Dwellings_buildings" sheetId="6" r:id="rId7"/>
    <sheet name="Cost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6" l="1"/>
  <c r="F14" i="6"/>
  <c r="F15" i="6"/>
  <c r="F16" i="6"/>
  <c r="F17" i="6"/>
  <c r="D17" i="6" s="1"/>
  <c r="F18" i="6"/>
  <c r="D18" i="6" s="1"/>
  <c r="F19" i="6"/>
  <c r="D19" i="6" s="1"/>
  <c r="F20" i="6"/>
  <c r="D20" i="6" s="1"/>
  <c r="F21" i="6"/>
  <c r="F12" i="6"/>
  <c r="D12" i="6" s="1"/>
  <c r="D8" i="6"/>
  <c r="D9" i="6"/>
  <c r="D10" i="6"/>
  <c r="D2" i="6"/>
  <c r="D3" i="6"/>
  <c r="D4" i="6"/>
  <c r="D5" i="6"/>
  <c r="D6" i="6"/>
  <c r="D7" i="6"/>
  <c r="D11" i="6"/>
  <c r="D13" i="6"/>
  <c r="D14" i="6"/>
  <c r="D15" i="6"/>
  <c r="D16" i="6"/>
  <c r="D21" i="6"/>
  <c r="G3" i="8"/>
  <c r="G4" i="8"/>
  <c r="G5" i="8"/>
  <c r="G6" i="8"/>
  <c r="G7" i="8"/>
  <c r="G8" i="8"/>
  <c r="G9" i="8"/>
  <c r="G10" i="8"/>
  <c r="G11" i="8"/>
  <c r="G12" i="8"/>
  <c r="G2" i="8"/>
  <c r="F3" i="8"/>
  <c r="F4" i="8"/>
  <c r="F5" i="8"/>
  <c r="F6" i="8"/>
  <c r="F7" i="8"/>
  <c r="F8" i="8"/>
  <c r="F9" i="8"/>
  <c r="F10" i="8"/>
  <c r="F11" i="8"/>
  <c r="F12" i="8"/>
  <c r="F2" i="8"/>
  <c r="K9" i="8" l="1"/>
  <c r="E3" i="8"/>
  <c r="E4" i="8"/>
  <c r="E5" i="8"/>
  <c r="E6" i="8"/>
  <c r="E7" i="8"/>
  <c r="E8" i="8"/>
  <c r="E9" i="8"/>
  <c r="E10" i="8"/>
  <c r="E11" i="8"/>
  <c r="E12" i="8"/>
  <c r="E2" i="8"/>
  <c r="K11" i="8" l="1"/>
  <c r="N8" i="8" s="1"/>
  <c r="K10" i="8"/>
  <c r="K12" i="8"/>
  <c r="N9" i="8" s="1"/>
  <c r="K13" i="8" l="1"/>
  <c r="N10" i="8" s="1"/>
  <c r="N12" i="8" s="1"/>
</calcChain>
</file>

<file path=xl/sharedStrings.xml><?xml version="1.0" encoding="utf-8"?>
<sst xmlns="http://schemas.openxmlformats.org/spreadsheetml/2006/main" count="213" uniqueCount="95">
  <si>
    <t>name_1</t>
  </si>
  <si>
    <t>category</t>
  </si>
  <si>
    <t>settlement</t>
  </si>
  <si>
    <t>macro_taxonomy</t>
  </si>
  <si>
    <t>macro_proportion</t>
  </si>
  <si>
    <t>MUR+CB/LWAL</t>
  </si>
  <si>
    <t>CR/LFINF</t>
  </si>
  <si>
    <t>built_year</t>
  </si>
  <si>
    <t>code_name</t>
  </si>
  <si>
    <t>code_quality</t>
  </si>
  <si>
    <t>ductility_level</t>
  </si>
  <si>
    <t>CDL</t>
  </si>
  <si>
    <t>DUL</t>
  </si>
  <si>
    <t>height_class</t>
  </si>
  <si>
    <t>height_proportion</t>
  </si>
  <si>
    <t>H:1</t>
  </si>
  <si>
    <t>H:2</t>
  </si>
  <si>
    <t>H:3</t>
  </si>
  <si>
    <t>HBET:4-7</t>
  </si>
  <si>
    <t>classification</t>
  </si>
  <si>
    <t>average_area</t>
  </si>
  <si>
    <t>average_unit_cost</t>
  </si>
  <si>
    <t>dwellings_per_building</t>
  </si>
  <si>
    <t>structural</t>
  </si>
  <si>
    <t>nonstructural</t>
  </si>
  <si>
    <t>contents</t>
  </si>
  <si>
    <t>reduction_factor</t>
  </si>
  <si>
    <t>CR+CIP/LFINF</t>
  </si>
  <si>
    <t>population</t>
  </si>
  <si>
    <t>MUR+CLBRS/LWAL</t>
  </si>
  <si>
    <t>HBET:8-10</t>
  </si>
  <si>
    <t>HBET:11-20</t>
  </si>
  <si>
    <t>HBET:20-30</t>
  </si>
  <si>
    <t>HBET:31-</t>
  </si>
  <si>
    <t>H:4</t>
  </si>
  <si>
    <t>HBET:4-6</t>
  </si>
  <si>
    <t>id_1</t>
  </si>
  <si>
    <t>proportion_Total</t>
  </si>
  <si>
    <t>Total</t>
  </si>
  <si>
    <t>commercial_est</t>
  </si>
  <si>
    <t>occupancy_factor</t>
  </si>
  <si>
    <t>KP01</t>
  </si>
  <si>
    <t>Ryanggang</t>
  </si>
  <si>
    <t>KP02</t>
  </si>
  <si>
    <t>North Hamgyong</t>
  </si>
  <si>
    <t>KP03</t>
  </si>
  <si>
    <t>South Hamgyong</t>
  </si>
  <si>
    <t>KP04</t>
  </si>
  <si>
    <t>Kangwon</t>
  </si>
  <si>
    <t>KP05</t>
  </si>
  <si>
    <t>Jagang</t>
  </si>
  <si>
    <t>KP06</t>
  </si>
  <si>
    <t>North Pyongan</t>
  </si>
  <si>
    <t>KP07</t>
  </si>
  <si>
    <t>South Pyongan</t>
  </si>
  <si>
    <t>KP08</t>
  </si>
  <si>
    <t>North Hwanghae</t>
  </si>
  <si>
    <t>KP09</t>
  </si>
  <si>
    <t>South Hwanghae</t>
  </si>
  <si>
    <t>KP10</t>
  </si>
  <si>
    <t>Pyongyang</t>
  </si>
  <si>
    <t>KP11</t>
  </si>
  <si>
    <t>Nampo</t>
  </si>
  <si>
    <t>proportion_commercial</t>
  </si>
  <si>
    <t>proportion_population</t>
  </si>
  <si>
    <t>Reference statistics</t>
  </si>
  <si>
    <t>Labor force, total</t>
  </si>
  <si>
    <t>Labor force participation</t>
  </si>
  <si>
    <t>Employers, total</t>
  </si>
  <si>
    <t>Unemployment (% of labor force)</t>
  </si>
  <si>
    <t>Employment in services (% of employment)</t>
  </si>
  <si>
    <t>Employment in industry (% of employment)</t>
  </si>
  <si>
    <t>Employers (% of employment)</t>
  </si>
  <si>
    <t>Employment, total</t>
  </si>
  <si>
    <t>Employment, services</t>
  </si>
  <si>
    <t>Employment, industry</t>
  </si>
  <si>
    <t>Assumed values</t>
  </si>
  <si>
    <t>Average size, industry</t>
  </si>
  <si>
    <t>Average size, services</t>
  </si>
  <si>
    <t>Establishments, services</t>
  </si>
  <si>
    <t>Establishments, industry</t>
  </si>
  <si>
    <t>Employment, agriculture</t>
  </si>
  <si>
    <t>Average size, agriculture</t>
  </si>
  <si>
    <t>Establishments, agriculture</t>
  </si>
  <si>
    <t>Establishments, total</t>
  </si>
  <si>
    <t>Employment is managed by the government</t>
  </si>
  <si>
    <t>Labor is carried about by the military, prisoners, etc.</t>
  </si>
  <si>
    <t>These statistics are unlikely to be meaningful</t>
  </si>
  <si>
    <t>Notes</t>
  </si>
  <si>
    <t>However, in the absence of better information ILO/WB stats will be assumed reasonable</t>
  </si>
  <si>
    <t>All services</t>
  </si>
  <si>
    <t>Unknown</t>
  </si>
  <si>
    <t>n/a</t>
  </si>
  <si>
    <t>All services: Pyongyang</t>
  </si>
  <si>
    <t>control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</si>
</sst>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00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2ECF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3" fontId="0" fillId="0" borderId="1" xfId="0" applyNumberFormat="1" applyBorder="1" applyAlignment="1">
      <alignment horizontal="right"/>
    </xf>
    <xf numFmtId="0" fontId="1" fillId="0" borderId="3" xfId="0" applyFont="1" applyBorder="1" applyAlignment="1">
      <alignment horizontal="center" vertical="top"/>
    </xf>
    <xf numFmtId="164" fontId="0" fillId="0" borderId="0" xfId="1" applyNumberFormat="1" applyFont="1" applyBorder="1" applyAlignment="1">
      <alignment horizontal="center"/>
    </xf>
    <xf numFmtId="0" fontId="0" fillId="0" borderId="2" xfId="0" applyBorder="1"/>
    <xf numFmtId="164" fontId="0" fillId="0" borderId="0" xfId="0" applyNumberFormat="1"/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3" borderId="2" xfId="0" applyFill="1" applyBorder="1"/>
    <xf numFmtId="0" fontId="0" fillId="3" borderId="0" xfId="0" applyFill="1"/>
    <xf numFmtId="0" fontId="0" fillId="3" borderId="4" xfId="0" applyFill="1" applyBorder="1"/>
    <xf numFmtId="2" fontId="0" fillId="0" borderId="0" xfId="0" applyNumberFormat="1"/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/>
    <xf numFmtId="166" fontId="0" fillId="0" borderId="0" xfId="2" applyNumberFormat="1" applyFont="1"/>
    <xf numFmtId="0" fontId="0" fillId="0" borderId="0" xfId="0" applyAlignment="1">
      <alignment horizontal="right"/>
    </xf>
    <xf numFmtId="166" fontId="0" fillId="0" borderId="0" xfId="0" applyNumberFormat="1"/>
    <xf numFmtId="1" fontId="0" fillId="0" borderId="0" xfId="0" applyNumberFormat="1"/>
    <xf numFmtId="9" fontId="5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F33E-62AB-D048-880B-4864FC1833B1}">
  <dimension ref="A1:P13"/>
  <sheetViews>
    <sheetView workbookViewId="0">
      <selection activeCell="B2" sqref="B2:B12"/>
    </sheetView>
  </sheetViews>
  <sheetFormatPr baseColWidth="10" defaultRowHeight="15" x14ac:dyDescent="0.2"/>
  <cols>
    <col min="2" max="2" width="17.5" bestFit="1" customWidth="1"/>
    <col min="4" max="4" width="10.1640625" bestFit="1" customWidth="1"/>
    <col min="5" max="5" width="20.6640625" style="9" bestFit="1" customWidth="1"/>
    <col min="6" max="6" width="20.6640625" style="9" customWidth="1"/>
    <col min="7" max="7" width="13.5" bestFit="1" customWidth="1"/>
    <col min="10" max="10" width="15.5" bestFit="1" customWidth="1"/>
    <col min="11" max="11" width="13.6640625" bestFit="1" customWidth="1"/>
    <col min="14" max="14" width="11.1640625" bestFit="1" customWidth="1"/>
  </cols>
  <sheetData>
    <row r="1" spans="1:16" x14ac:dyDescent="0.2">
      <c r="A1" s="1" t="s">
        <v>36</v>
      </c>
      <c r="B1" s="1" t="s">
        <v>0</v>
      </c>
      <c r="C1" s="1" t="s">
        <v>2</v>
      </c>
      <c r="D1" s="1" t="s">
        <v>28</v>
      </c>
      <c r="E1" s="1" t="s">
        <v>64</v>
      </c>
      <c r="F1" s="1" t="s">
        <v>63</v>
      </c>
      <c r="G1" s="4" t="s">
        <v>39</v>
      </c>
    </row>
    <row r="2" spans="1:16" x14ac:dyDescent="0.2">
      <c r="A2" s="15" t="s">
        <v>41</v>
      </c>
      <c r="B2" s="16" t="s">
        <v>42</v>
      </c>
      <c r="C2" s="6" t="s">
        <v>38</v>
      </c>
      <c r="D2" s="3">
        <v>798660.58161847107</v>
      </c>
      <c r="E2" s="8">
        <f>D2/SUM(D$2:D$12)</f>
        <v>3.0851747722402113E-2</v>
      </c>
      <c r="F2" s="8">
        <f>E2^2/SUMPRODUCT(E$2:E$12,E$2:E$12)</f>
        <v>9.0299805839846835E-3</v>
      </c>
      <c r="G2" s="3">
        <f>$N$8*F2</f>
        <v>1049.6665872803298</v>
      </c>
      <c r="J2" s="17" t="s">
        <v>65</v>
      </c>
      <c r="M2" s="17" t="s">
        <v>76</v>
      </c>
      <c r="P2" s="17" t="s">
        <v>88</v>
      </c>
    </row>
    <row r="3" spans="1:16" x14ac:dyDescent="0.2">
      <c r="A3" s="15" t="s">
        <v>43</v>
      </c>
      <c r="B3" s="16" t="s">
        <v>44</v>
      </c>
      <c r="C3" s="6" t="s">
        <v>38</v>
      </c>
      <c r="D3" s="3">
        <v>2580930.2926941658</v>
      </c>
      <c r="E3" s="8">
        <f t="shared" ref="E3:E12" si="0">D3/SUM(D$2:D$12)</f>
        <v>9.9699687341454596E-2</v>
      </c>
      <c r="F3" s="8">
        <f t="shared" ref="F3:F12" si="1">E3^2/SUMPRODUCT(E$2:E$12,E$2:E$12)</f>
        <v>9.4300689102885998E-2</v>
      </c>
      <c r="G3" s="3">
        <f t="shared" ref="G3:G12" si="2">$N$8*F3</f>
        <v>10961.738133121286</v>
      </c>
      <c r="J3" s="19" t="s">
        <v>66</v>
      </c>
      <c r="K3" s="18">
        <v>16934341</v>
      </c>
    </row>
    <row r="4" spans="1:16" x14ac:dyDescent="0.2">
      <c r="A4" s="15" t="s">
        <v>45</v>
      </c>
      <c r="B4" s="16" t="s">
        <v>46</v>
      </c>
      <c r="C4" s="6" t="s">
        <v>38</v>
      </c>
      <c r="D4" s="3">
        <v>3379266.9714267543</v>
      </c>
      <c r="E4" s="8">
        <f t="shared" si="0"/>
        <v>0.13053892290243069</v>
      </c>
      <c r="F4" s="8">
        <f t="shared" si="1"/>
        <v>0.16166176777625962</v>
      </c>
      <c r="G4" s="3">
        <f t="shared" si="2"/>
        <v>18791.951377655303</v>
      </c>
      <c r="J4" s="19" t="s">
        <v>67</v>
      </c>
      <c r="K4" s="7">
        <v>0.81499999999999995</v>
      </c>
      <c r="M4" s="19" t="s">
        <v>78</v>
      </c>
      <c r="N4">
        <v>50</v>
      </c>
      <c r="P4" t="s">
        <v>85</v>
      </c>
    </row>
    <row r="5" spans="1:16" x14ac:dyDescent="0.2">
      <c r="A5" s="15" t="s">
        <v>47</v>
      </c>
      <c r="B5" s="16" t="s">
        <v>48</v>
      </c>
      <c r="C5" s="6" t="s">
        <v>38</v>
      </c>
      <c r="D5" s="3">
        <v>1640154.8986938926</v>
      </c>
      <c r="E5" s="8">
        <f t="shared" si="0"/>
        <v>6.3358135263947374E-2</v>
      </c>
      <c r="F5" s="8">
        <f t="shared" si="1"/>
        <v>3.8083078429325096E-2</v>
      </c>
      <c r="G5" s="3">
        <f t="shared" si="2"/>
        <v>4426.8683189570211</v>
      </c>
      <c r="J5" s="19" t="s">
        <v>70</v>
      </c>
      <c r="K5" s="7">
        <v>0.435</v>
      </c>
      <c r="M5" s="19" t="s">
        <v>77</v>
      </c>
      <c r="N5">
        <v>150</v>
      </c>
      <c r="P5" t="s">
        <v>86</v>
      </c>
    </row>
    <row r="6" spans="1:16" x14ac:dyDescent="0.2">
      <c r="A6" s="15" t="s">
        <v>49</v>
      </c>
      <c r="B6" s="16" t="s">
        <v>50</v>
      </c>
      <c r="C6" s="6" t="s">
        <v>38</v>
      </c>
      <c r="D6" s="3">
        <v>1442019.9523049709</v>
      </c>
      <c r="E6" s="8">
        <f t="shared" si="0"/>
        <v>5.5704308943140123E-2</v>
      </c>
      <c r="F6" s="8">
        <f t="shared" si="1"/>
        <v>2.9437766440638571E-2</v>
      </c>
      <c r="G6" s="3">
        <f t="shared" si="2"/>
        <v>3421.9165312164218</v>
      </c>
      <c r="J6" s="19" t="s">
        <v>71</v>
      </c>
      <c r="K6" s="7">
        <v>0.127</v>
      </c>
      <c r="M6" s="19" t="s">
        <v>82</v>
      </c>
      <c r="N6">
        <v>100</v>
      </c>
      <c r="P6" t="s">
        <v>87</v>
      </c>
    </row>
    <row r="7" spans="1:16" x14ac:dyDescent="0.2">
      <c r="A7" s="15" t="s">
        <v>51</v>
      </c>
      <c r="B7" s="16" t="s">
        <v>52</v>
      </c>
      <c r="C7" s="6" t="s">
        <v>38</v>
      </c>
      <c r="D7" s="3">
        <v>3026924.1208568797</v>
      </c>
      <c r="E7" s="8">
        <f t="shared" si="0"/>
        <v>0.11692814382085245</v>
      </c>
      <c r="F7" s="8">
        <f t="shared" si="1"/>
        <v>0.12970758837374846</v>
      </c>
      <c r="G7" s="3">
        <f t="shared" si="2"/>
        <v>15077.520972094402</v>
      </c>
      <c r="J7" s="19" t="s">
        <v>72</v>
      </c>
      <c r="K7" s="7">
        <v>1.4E-2</v>
      </c>
      <c r="P7" t="s">
        <v>89</v>
      </c>
    </row>
    <row r="8" spans="1:16" x14ac:dyDescent="0.2">
      <c r="A8" s="15" t="s">
        <v>53</v>
      </c>
      <c r="B8" s="16" t="s">
        <v>54</v>
      </c>
      <c r="C8" s="6" t="s">
        <v>38</v>
      </c>
      <c r="D8" s="3">
        <v>3376473.7791622356</v>
      </c>
      <c r="E8" s="8">
        <f t="shared" si="0"/>
        <v>0.13043102367080658</v>
      </c>
      <c r="F8" s="8">
        <f t="shared" si="1"/>
        <v>0.16139462949818462</v>
      </c>
      <c r="G8" s="3">
        <f t="shared" si="2"/>
        <v>18760.8985839011</v>
      </c>
      <c r="J8" s="19" t="s">
        <v>69</v>
      </c>
      <c r="K8" s="7">
        <v>2.5999999999999999E-2</v>
      </c>
      <c r="M8" s="19" t="s">
        <v>79</v>
      </c>
      <c r="N8" s="20">
        <f>K11/N4</f>
        <v>116242.39692629999</v>
      </c>
    </row>
    <row r="9" spans="1:16" x14ac:dyDescent="0.2">
      <c r="A9" s="15" t="s">
        <v>55</v>
      </c>
      <c r="B9" s="16" t="s">
        <v>56</v>
      </c>
      <c r="C9" s="6" t="s">
        <v>38</v>
      </c>
      <c r="D9" s="3">
        <v>2322723.7360012922</v>
      </c>
      <c r="E9" s="8">
        <f t="shared" si="0"/>
        <v>8.9725333115513645E-2</v>
      </c>
      <c r="F9" s="8">
        <f t="shared" si="1"/>
        <v>7.6376091945048782E-2</v>
      </c>
      <c r="G9" s="3">
        <f t="shared" si="2"/>
        <v>8878.1399955559446</v>
      </c>
      <c r="J9" s="19" t="s">
        <v>73</v>
      </c>
      <c r="K9" s="18">
        <f>K3*(K4-K8)</f>
        <v>13361195.048999999</v>
      </c>
      <c r="M9" s="19" t="s">
        <v>80</v>
      </c>
      <c r="N9" s="20">
        <f>K12/N5</f>
        <v>11312.478474819998</v>
      </c>
    </row>
    <row r="10" spans="1:16" x14ac:dyDescent="0.2">
      <c r="A10" s="15" t="s">
        <v>57</v>
      </c>
      <c r="B10" s="16" t="s">
        <v>58</v>
      </c>
      <c r="C10" s="6" t="s">
        <v>38</v>
      </c>
      <c r="D10" s="3">
        <v>2574909.5729383151</v>
      </c>
      <c r="E10" s="8">
        <f t="shared" si="0"/>
        <v>9.9467110786044324E-2</v>
      </c>
      <c r="F10" s="8">
        <f t="shared" si="1"/>
        <v>9.386123841434367E-2</v>
      </c>
      <c r="G10" s="3">
        <f t="shared" si="2"/>
        <v>10910.655331754213</v>
      </c>
      <c r="J10" s="19" t="s">
        <v>68</v>
      </c>
      <c r="K10" s="20">
        <f>K9*K7</f>
        <v>187056.730686</v>
      </c>
      <c r="M10" s="19" t="s">
        <v>83</v>
      </c>
      <c r="N10" s="20">
        <f>K13/N6</f>
        <v>58522.034314619988</v>
      </c>
    </row>
    <row r="11" spans="1:16" x14ac:dyDescent="0.2">
      <c r="A11" s="15" t="s">
        <v>59</v>
      </c>
      <c r="B11" s="16" t="s">
        <v>60</v>
      </c>
      <c r="C11" s="6" t="s">
        <v>38</v>
      </c>
      <c r="D11" s="3">
        <v>3657865.4207690242</v>
      </c>
      <c r="E11" s="8">
        <f t="shared" si="0"/>
        <v>0.14130100290585595</v>
      </c>
      <c r="F11" s="8">
        <f t="shared" si="1"/>
        <v>0.1894164802640165</v>
      </c>
      <c r="G11" s="3">
        <f t="shared" si="2"/>
        <v>22018.225683232475</v>
      </c>
      <c r="J11" s="19" t="s">
        <v>74</v>
      </c>
      <c r="K11" s="20">
        <f>K$9*K5</f>
        <v>5812119.8463149993</v>
      </c>
    </row>
    <row r="12" spans="1:16" x14ac:dyDescent="0.2">
      <c r="A12" s="15" t="s">
        <v>61</v>
      </c>
      <c r="B12" s="16" t="s">
        <v>62</v>
      </c>
      <c r="C12" s="6" t="s">
        <v>38</v>
      </c>
      <c r="D12" s="3">
        <v>1087115.6735340008</v>
      </c>
      <c r="E12" s="8">
        <f t="shared" si="0"/>
        <v>4.1994583527552122E-2</v>
      </c>
      <c r="F12" s="8">
        <f t="shared" si="1"/>
        <v>1.6730689171564131E-2</v>
      </c>
      <c r="G12" s="3">
        <f t="shared" si="2"/>
        <v>1944.8154115315069</v>
      </c>
      <c r="J12" s="19" t="s">
        <v>75</v>
      </c>
      <c r="K12" s="20">
        <f>K$9*K6</f>
        <v>1696871.7712229998</v>
      </c>
      <c r="M12" s="19" t="s">
        <v>84</v>
      </c>
      <c r="N12" s="20">
        <f>SUM(N8:N10)</f>
        <v>186076.90971573998</v>
      </c>
    </row>
    <row r="13" spans="1:16" x14ac:dyDescent="0.2">
      <c r="J13" s="19" t="s">
        <v>81</v>
      </c>
      <c r="K13" s="20">
        <f>K9-K11-K12</f>
        <v>5852203.4314619992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7.5" bestFit="1" customWidth="1"/>
    <col min="2" max="2" width="43.83203125" bestFit="1" customWidth="1"/>
    <col min="3" max="3" width="14.1640625" bestFit="1" customWidth="1"/>
  </cols>
  <sheetData>
    <row r="1" spans="1:3" x14ac:dyDescent="0.2">
      <c r="A1" s="1" t="s">
        <v>0</v>
      </c>
      <c r="B1" s="1" t="s">
        <v>1</v>
      </c>
      <c r="C1" s="1" t="s">
        <v>37</v>
      </c>
    </row>
    <row r="2" spans="1:3" x14ac:dyDescent="0.2">
      <c r="A2" s="16" t="s">
        <v>42</v>
      </c>
      <c r="B2" s="2" t="s">
        <v>90</v>
      </c>
      <c r="C2" s="5">
        <v>1</v>
      </c>
    </row>
    <row r="3" spans="1:3" x14ac:dyDescent="0.2">
      <c r="A3" s="16" t="s">
        <v>44</v>
      </c>
      <c r="B3" s="2" t="s">
        <v>90</v>
      </c>
      <c r="C3" s="5">
        <v>1</v>
      </c>
    </row>
    <row r="4" spans="1:3" x14ac:dyDescent="0.2">
      <c r="A4" s="16" t="s">
        <v>46</v>
      </c>
      <c r="B4" s="2" t="s">
        <v>90</v>
      </c>
      <c r="C4" s="5">
        <v>1</v>
      </c>
    </row>
    <row r="5" spans="1:3" x14ac:dyDescent="0.2">
      <c r="A5" s="16" t="s">
        <v>48</v>
      </c>
      <c r="B5" s="2" t="s">
        <v>90</v>
      </c>
      <c r="C5" s="5">
        <v>1</v>
      </c>
    </row>
    <row r="6" spans="1:3" x14ac:dyDescent="0.2">
      <c r="A6" s="16" t="s">
        <v>50</v>
      </c>
      <c r="B6" s="2" t="s">
        <v>90</v>
      </c>
      <c r="C6" s="5">
        <v>1</v>
      </c>
    </row>
    <row r="7" spans="1:3" x14ac:dyDescent="0.2">
      <c r="A7" s="16" t="s">
        <v>52</v>
      </c>
      <c r="B7" s="2" t="s">
        <v>90</v>
      </c>
      <c r="C7" s="5">
        <v>1</v>
      </c>
    </row>
    <row r="8" spans="1:3" x14ac:dyDescent="0.2">
      <c r="A8" s="16" t="s">
        <v>54</v>
      </c>
      <c r="B8" s="2" t="s">
        <v>90</v>
      </c>
      <c r="C8" s="5">
        <v>1</v>
      </c>
    </row>
    <row r="9" spans="1:3" x14ac:dyDescent="0.2">
      <c r="A9" s="16" t="s">
        <v>56</v>
      </c>
      <c r="B9" s="2" t="s">
        <v>90</v>
      </c>
      <c r="C9" s="5">
        <v>1</v>
      </c>
    </row>
    <row r="10" spans="1:3" x14ac:dyDescent="0.2">
      <c r="A10" s="16" t="s">
        <v>58</v>
      </c>
      <c r="B10" s="2" t="s">
        <v>90</v>
      </c>
      <c r="C10" s="5">
        <v>1</v>
      </c>
    </row>
    <row r="11" spans="1:3" x14ac:dyDescent="0.2">
      <c r="A11" s="16" t="s">
        <v>60</v>
      </c>
      <c r="B11" s="2" t="s">
        <v>93</v>
      </c>
      <c r="C11" s="5">
        <v>1</v>
      </c>
    </row>
    <row r="12" spans="1:3" x14ac:dyDescent="0.2">
      <c r="A12" s="16" t="s">
        <v>62</v>
      </c>
      <c r="B12" s="2" t="s">
        <v>90</v>
      </c>
      <c r="C12" s="5">
        <v>1</v>
      </c>
    </row>
  </sheetData>
  <sortState xmlns:xlrd2="http://schemas.microsoft.com/office/spreadsheetml/2017/richdata2" ref="A2:C12">
    <sortCondition ref="A2:A12"/>
  </sortState>
  <conditionalFormatting sqref="C1:C1048576">
    <cfRule type="colorScale" priority="18">
      <colorScale>
        <cfvo type="min"/>
        <cfvo type="max"/>
        <color rgb="FFFCFCFF"/>
        <color rgb="FF63BE7B"/>
      </colorScale>
    </cfRule>
  </conditionalFormatting>
  <conditionalFormatting sqref="C12">
    <cfRule type="colorScale" priority="20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43.83203125" bestFit="1" customWidth="1"/>
    <col min="3" max="3" width="15.5" bestFit="1" customWidth="1"/>
    <col min="4" max="4" width="15.33203125" bestFit="1" customWidth="1"/>
  </cols>
  <sheetData>
    <row r="1" spans="1:4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s="11" t="s">
        <v>90</v>
      </c>
      <c r="B2" s="12" t="s">
        <v>38</v>
      </c>
      <c r="C2" s="12" t="s">
        <v>5</v>
      </c>
      <c r="D2" s="13">
        <v>0.2</v>
      </c>
    </row>
    <row r="3" spans="1:4" x14ac:dyDescent="0.2">
      <c r="A3" s="11" t="s">
        <v>90</v>
      </c>
      <c r="B3" s="12" t="s">
        <v>38</v>
      </c>
      <c r="C3" s="12" t="s">
        <v>29</v>
      </c>
      <c r="D3" s="13">
        <v>0.2</v>
      </c>
    </row>
    <row r="4" spans="1:4" x14ac:dyDescent="0.2">
      <c r="A4" s="11" t="s">
        <v>90</v>
      </c>
      <c r="B4" s="12" t="s">
        <v>38</v>
      </c>
      <c r="C4" s="12" t="s">
        <v>27</v>
      </c>
      <c r="D4" s="13">
        <v>0.6</v>
      </c>
    </row>
    <row r="5" spans="1:4" x14ac:dyDescent="0.2">
      <c r="A5" s="2" t="s">
        <v>93</v>
      </c>
      <c r="B5" s="12" t="s">
        <v>38</v>
      </c>
      <c r="C5" s="12" t="s">
        <v>5</v>
      </c>
      <c r="D5" s="13">
        <v>0.2</v>
      </c>
    </row>
    <row r="6" spans="1:4" x14ac:dyDescent="0.2">
      <c r="A6" s="2" t="s">
        <v>93</v>
      </c>
      <c r="B6" s="12" t="s">
        <v>38</v>
      </c>
      <c r="C6" s="12" t="s">
        <v>29</v>
      </c>
      <c r="D6" s="13">
        <v>0.2</v>
      </c>
    </row>
    <row r="7" spans="1:4" x14ac:dyDescent="0.2">
      <c r="A7" s="2" t="s">
        <v>93</v>
      </c>
      <c r="B7" s="12" t="s">
        <v>38</v>
      </c>
      <c r="C7" s="12" t="s">
        <v>6</v>
      </c>
      <c r="D7" s="13">
        <v>0.6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28" bestFit="1" customWidth="1"/>
  </cols>
  <sheetData>
    <row r="1" spans="1:2" x14ac:dyDescent="0.2">
      <c r="A1" s="1" t="s">
        <v>1</v>
      </c>
      <c r="B1" s="1" t="s">
        <v>91</v>
      </c>
    </row>
    <row r="2" spans="1:2" x14ac:dyDescent="0.2">
      <c r="A2" s="2" t="s">
        <v>90</v>
      </c>
      <c r="B2">
        <v>1</v>
      </c>
    </row>
    <row r="3" spans="1:2" x14ac:dyDescent="0.2">
      <c r="A3" s="2" t="s">
        <v>93</v>
      </c>
      <c r="B3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L24" sqref="L24"/>
    </sheetView>
  </sheetViews>
  <sheetFormatPr baseColWidth="10" defaultColWidth="8.83203125" defaultRowHeight="15" x14ac:dyDescent="0.2"/>
  <sheetData>
    <row r="1" spans="1:4" x14ac:dyDescent="0.2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">
      <c r="A2" s="1" t="s">
        <v>91</v>
      </c>
      <c r="B2" t="s">
        <v>92</v>
      </c>
      <c r="C2" t="s">
        <v>11</v>
      </c>
      <c r="D2" t="s">
        <v>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15.33203125" bestFit="1" customWidth="1"/>
    <col min="2" max="2" width="10.5" bestFit="1" customWidth="1"/>
    <col min="3" max="3" width="15.5" bestFit="1" customWidth="1"/>
  </cols>
  <sheetData>
    <row r="1" spans="1:3" x14ac:dyDescent="0.2">
      <c r="A1" s="1" t="s">
        <v>3</v>
      </c>
      <c r="B1" s="1" t="s">
        <v>13</v>
      </c>
      <c r="C1" s="1" t="s">
        <v>14</v>
      </c>
    </row>
    <row r="2" spans="1:3" x14ac:dyDescent="0.2">
      <c r="A2" t="s">
        <v>6</v>
      </c>
      <c r="B2" t="s">
        <v>15</v>
      </c>
      <c r="C2">
        <v>0.02</v>
      </c>
    </row>
    <row r="3" spans="1:3" x14ac:dyDescent="0.2">
      <c r="A3" t="s">
        <v>6</v>
      </c>
      <c r="B3" t="s">
        <v>16</v>
      </c>
      <c r="C3">
        <v>0.02</v>
      </c>
    </row>
    <row r="4" spans="1:3" x14ac:dyDescent="0.2">
      <c r="A4" t="s">
        <v>6</v>
      </c>
      <c r="B4" t="s">
        <v>17</v>
      </c>
      <c r="C4">
        <v>0.06</v>
      </c>
    </row>
    <row r="5" spans="1:3" x14ac:dyDescent="0.2">
      <c r="A5" t="s">
        <v>6</v>
      </c>
      <c r="B5" t="s">
        <v>18</v>
      </c>
      <c r="C5">
        <v>0.7</v>
      </c>
    </row>
    <row r="6" spans="1:3" x14ac:dyDescent="0.2">
      <c r="A6" t="s">
        <v>6</v>
      </c>
      <c r="B6" t="s">
        <v>30</v>
      </c>
      <c r="C6">
        <v>0.2</v>
      </c>
    </row>
    <row r="7" spans="1:3" x14ac:dyDescent="0.2">
      <c r="A7" t="s">
        <v>5</v>
      </c>
      <c r="B7" t="s">
        <v>15</v>
      </c>
      <c r="C7">
        <v>0.6</v>
      </c>
    </row>
    <row r="8" spans="1:3" x14ac:dyDescent="0.2">
      <c r="A8" t="s">
        <v>5</v>
      </c>
      <c r="B8" t="s">
        <v>16</v>
      </c>
      <c r="C8">
        <v>0.4</v>
      </c>
    </row>
    <row r="9" spans="1:3" x14ac:dyDescent="0.2">
      <c r="A9" t="s">
        <v>29</v>
      </c>
      <c r="B9" t="s">
        <v>15</v>
      </c>
      <c r="C9">
        <v>0.3</v>
      </c>
    </row>
    <row r="10" spans="1:3" x14ac:dyDescent="0.2">
      <c r="A10" t="s">
        <v>29</v>
      </c>
      <c r="B10" t="s">
        <v>16</v>
      </c>
      <c r="C10">
        <v>0.3</v>
      </c>
    </row>
    <row r="11" spans="1:3" x14ac:dyDescent="0.2">
      <c r="A11" t="s">
        <v>29</v>
      </c>
      <c r="B11" t="s">
        <v>17</v>
      </c>
      <c r="C11">
        <v>0.3</v>
      </c>
    </row>
    <row r="12" spans="1:3" x14ac:dyDescent="0.2">
      <c r="A12" t="s">
        <v>29</v>
      </c>
      <c r="B12" t="s">
        <v>34</v>
      </c>
      <c r="C12">
        <v>0.1</v>
      </c>
    </row>
    <row r="13" spans="1:3" x14ac:dyDescent="0.2">
      <c r="A13" t="s">
        <v>27</v>
      </c>
      <c r="B13" t="s">
        <v>15</v>
      </c>
      <c r="C13">
        <v>0.2</v>
      </c>
    </row>
    <row r="14" spans="1:3" x14ac:dyDescent="0.2">
      <c r="A14" t="s">
        <v>27</v>
      </c>
      <c r="B14" t="s">
        <v>16</v>
      </c>
      <c r="C14">
        <v>0.2</v>
      </c>
    </row>
    <row r="15" spans="1:3" x14ac:dyDescent="0.2">
      <c r="A15" t="s">
        <v>27</v>
      </c>
      <c r="B15" t="s">
        <v>17</v>
      </c>
      <c r="C15">
        <v>0.3</v>
      </c>
    </row>
    <row r="16" spans="1:3" x14ac:dyDescent="0.2">
      <c r="A16" t="s">
        <v>27</v>
      </c>
      <c r="B16" t="s">
        <v>18</v>
      </c>
      <c r="C16">
        <v>0.3</v>
      </c>
    </row>
  </sheetData>
  <sortState xmlns:xlrd2="http://schemas.microsoft.com/office/spreadsheetml/2017/richdata2" ref="A2:A31">
    <sortCondition ref="A2:A31"/>
  </sortState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tabSelected="1" workbookViewId="0">
      <selection activeCell="F12" sqref="F12:F21"/>
    </sheetView>
  </sheetViews>
  <sheetFormatPr baseColWidth="10" defaultColWidth="8.83203125" defaultRowHeight="15" x14ac:dyDescent="0.2"/>
  <cols>
    <col min="1" max="1" width="28" bestFit="1" customWidth="1"/>
    <col min="2" max="2" width="10.5" bestFit="1" customWidth="1"/>
    <col min="3" max="3" width="11.33203125" bestFit="1" customWidth="1"/>
    <col min="4" max="4" width="15.1640625" bestFit="1" customWidth="1"/>
    <col min="5" max="5" width="19.33203125" bestFit="1" customWidth="1"/>
    <col min="6" max="6" width="12" bestFit="1" customWidth="1"/>
  </cols>
  <sheetData>
    <row r="1" spans="1:8" x14ac:dyDescent="0.2">
      <c r="A1" s="1" t="s">
        <v>19</v>
      </c>
      <c r="B1" s="1" t="s">
        <v>13</v>
      </c>
      <c r="C1" s="1" t="s">
        <v>20</v>
      </c>
      <c r="D1" s="1" t="s">
        <v>21</v>
      </c>
      <c r="E1" s="1" t="s">
        <v>22</v>
      </c>
      <c r="F1" s="1" t="s">
        <v>40</v>
      </c>
    </row>
    <row r="2" spans="1:8" x14ac:dyDescent="0.2">
      <c r="A2" s="2" t="s">
        <v>90</v>
      </c>
      <c r="B2" s="10" t="s">
        <v>15</v>
      </c>
      <c r="C2">
        <v>110</v>
      </c>
      <c r="D2" s="21">
        <f>F2*$H$6</f>
        <v>320</v>
      </c>
      <c r="E2">
        <v>1</v>
      </c>
      <c r="F2" s="14">
        <v>2</v>
      </c>
    </row>
    <row r="3" spans="1:8" x14ac:dyDescent="0.2">
      <c r="A3" s="2" t="s">
        <v>90</v>
      </c>
      <c r="B3" t="s">
        <v>16</v>
      </c>
      <c r="C3">
        <v>220</v>
      </c>
      <c r="D3" s="21">
        <f t="shared" ref="D3:D21" si="0">F3*$H$6</f>
        <v>320</v>
      </c>
      <c r="E3">
        <v>2</v>
      </c>
      <c r="F3" s="14">
        <v>2</v>
      </c>
    </row>
    <row r="4" spans="1:8" x14ac:dyDescent="0.2">
      <c r="A4" s="2" t="s">
        <v>90</v>
      </c>
      <c r="B4" t="s">
        <v>17</v>
      </c>
      <c r="C4">
        <v>450</v>
      </c>
      <c r="D4" s="21">
        <f t="shared" si="0"/>
        <v>353.88235294117646</v>
      </c>
      <c r="E4">
        <v>3</v>
      </c>
      <c r="F4" s="14">
        <v>2.2117647058823531</v>
      </c>
    </row>
    <row r="5" spans="1:8" x14ac:dyDescent="0.2">
      <c r="A5" s="2" t="s">
        <v>90</v>
      </c>
      <c r="B5" t="s">
        <v>34</v>
      </c>
      <c r="C5">
        <v>900</v>
      </c>
      <c r="D5" s="21">
        <f t="shared" si="0"/>
        <v>353.88235294117646</v>
      </c>
      <c r="E5">
        <v>5</v>
      </c>
      <c r="F5" s="14">
        <v>2.2117647058823531</v>
      </c>
      <c r="H5" s="1" t="s">
        <v>94</v>
      </c>
    </row>
    <row r="6" spans="1:8" x14ac:dyDescent="0.2">
      <c r="A6" s="2" t="s">
        <v>90</v>
      </c>
      <c r="B6" t="s">
        <v>35</v>
      </c>
      <c r="C6">
        <v>1100</v>
      </c>
      <c r="D6" s="21">
        <f t="shared" si="0"/>
        <v>353.88235294117646</v>
      </c>
      <c r="E6">
        <v>6</v>
      </c>
      <c r="F6" s="14">
        <v>2.2117647058823531</v>
      </c>
      <c r="H6">
        <v>160</v>
      </c>
    </row>
    <row r="7" spans="1:8" x14ac:dyDescent="0.2">
      <c r="A7" s="2" t="s">
        <v>90</v>
      </c>
      <c r="B7" t="s">
        <v>18</v>
      </c>
      <c r="C7">
        <v>1200</v>
      </c>
      <c r="D7" s="21">
        <f t="shared" si="0"/>
        <v>353.88235294117646</v>
      </c>
      <c r="E7">
        <v>6</v>
      </c>
      <c r="F7" s="14">
        <v>2.2117647058823531</v>
      </c>
    </row>
    <row r="8" spans="1:8" x14ac:dyDescent="0.2">
      <c r="A8" s="2" t="s">
        <v>90</v>
      </c>
      <c r="B8" t="s">
        <v>30</v>
      </c>
      <c r="C8">
        <v>2800</v>
      </c>
      <c r="D8" s="21">
        <f t="shared" si="0"/>
        <v>357.64705882352939</v>
      </c>
      <c r="E8">
        <v>8</v>
      </c>
      <c r="F8" s="14">
        <v>2.2352941176470589</v>
      </c>
    </row>
    <row r="9" spans="1:8" x14ac:dyDescent="0.2">
      <c r="A9" s="2" t="s">
        <v>90</v>
      </c>
      <c r="B9" t="s">
        <v>31</v>
      </c>
      <c r="C9">
        <v>5000</v>
      </c>
      <c r="D9" s="21">
        <f t="shared" si="0"/>
        <v>357.64705882352939</v>
      </c>
      <c r="E9">
        <v>15</v>
      </c>
      <c r="F9" s="14">
        <v>2.2352941176470589</v>
      </c>
    </row>
    <row r="10" spans="1:8" x14ac:dyDescent="0.2">
      <c r="A10" s="2" t="s">
        <v>90</v>
      </c>
      <c r="B10" t="s">
        <v>32</v>
      </c>
      <c r="C10">
        <v>7800</v>
      </c>
      <c r="D10" s="21">
        <f t="shared" si="0"/>
        <v>376.47058823529414</v>
      </c>
      <c r="E10">
        <v>25</v>
      </c>
      <c r="F10" s="14">
        <v>2.3529411764705883</v>
      </c>
    </row>
    <row r="11" spans="1:8" x14ac:dyDescent="0.2">
      <c r="A11" s="2" t="s">
        <v>90</v>
      </c>
      <c r="B11" t="s">
        <v>33</v>
      </c>
      <c r="C11">
        <v>11200</v>
      </c>
      <c r="D11" s="21">
        <f t="shared" si="0"/>
        <v>376.47058823529414</v>
      </c>
      <c r="E11">
        <v>28</v>
      </c>
      <c r="F11" s="14">
        <v>2.3529411764705883</v>
      </c>
    </row>
    <row r="12" spans="1:8" x14ac:dyDescent="0.2">
      <c r="A12" s="2" t="s">
        <v>93</v>
      </c>
      <c r="B12" s="10" t="s">
        <v>15</v>
      </c>
      <c r="C12">
        <v>110</v>
      </c>
      <c r="D12" s="21">
        <f t="shared" si="0"/>
        <v>480</v>
      </c>
      <c r="E12">
        <v>1</v>
      </c>
      <c r="F12" s="14">
        <f>F2*1.5</f>
        <v>3</v>
      </c>
    </row>
    <row r="13" spans="1:8" x14ac:dyDescent="0.2">
      <c r="A13" s="2" t="s">
        <v>93</v>
      </c>
      <c r="B13" t="s">
        <v>16</v>
      </c>
      <c r="C13">
        <v>220</v>
      </c>
      <c r="D13" s="21">
        <f t="shared" si="0"/>
        <v>480</v>
      </c>
      <c r="E13">
        <v>2</v>
      </c>
      <c r="F13" s="14">
        <f t="shared" ref="F13:F21" si="1">F3*1.5</f>
        <v>3</v>
      </c>
    </row>
    <row r="14" spans="1:8" x14ac:dyDescent="0.2">
      <c r="A14" s="2" t="s">
        <v>93</v>
      </c>
      <c r="B14" t="s">
        <v>17</v>
      </c>
      <c r="C14">
        <v>450</v>
      </c>
      <c r="D14" s="21">
        <f t="shared" si="0"/>
        <v>530.82352941176475</v>
      </c>
      <c r="E14">
        <v>3</v>
      </c>
      <c r="F14" s="14">
        <f t="shared" si="1"/>
        <v>3.3176470588235296</v>
      </c>
    </row>
    <row r="15" spans="1:8" x14ac:dyDescent="0.2">
      <c r="A15" s="2" t="s">
        <v>93</v>
      </c>
      <c r="B15" t="s">
        <v>34</v>
      </c>
      <c r="C15">
        <v>900</v>
      </c>
      <c r="D15" s="21">
        <f t="shared" si="0"/>
        <v>530.82352941176475</v>
      </c>
      <c r="E15">
        <v>5</v>
      </c>
      <c r="F15" s="14">
        <f t="shared" si="1"/>
        <v>3.3176470588235296</v>
      </c>
    </row>
    <row r="16" spans="1:8" x14ac:dyDescent="0.2">
      <c r="A16" s="2" t="s">
        <v>93</v>
      </c>
      <c r="B16" t="s">
        <v>35</v>
      </c>
      <c r="C16">
        <v>1100</v>
      </c>
      <c r="D16" s="21">
        <f t="shared" si="0"/>
        <v>530.82352941176475</v>
      </c>
      <c r="E16">
        <v>6</v>
      </c>
      <c r="F16" s="14">
        <f t="shared" si="1"/>
        <v>3.3176470588235296</v>
      </c>
    </row>
    <row r="17" spans="1:6" x14ac:dyDescent="0.2">
      <c r="A17" s="2" t="s">
        <v>93</v>
      </c>
      <c r="B17" t="s">
        <v>18</v>
      </c>
      <c r="C17">
        <v>1200</v>
      </c>
      <c r="D17" s="21">
        <f t="shared" si="0"/>
        <v>530.82352941176475</v>
      </c>
      <c r="E17">
        <v>6</v>
      </c>
      <c r="F17" s="14">
        <f t="shared" si="1"/>
        <v>3.3176470588235296</v>
      </c>
    </row>
    <row r="18" spans="1:6" x14ac:dyDescent="0.2">
      <c r="A18" s="2" t="s">
        <v>93</v>
      </c>
      <c r="B18" t="s">
        <v>30</v>
      </c>
      <c r="C18">
        <v>2800</v>
      </c>
      <c r="D18" s="21">
        <f t="shared" si="0"/>
        <v>536.47058823529414</v>
      </c>
      <c r="E18">
        <v>8</v>
      </c>
      <c r="F18" s="14">
        <f t="shared" si="1"/>
        <v>3.3529411764705883</v>
      </c>
    </row>
    <row r="19" spans="1:6" x14ac:dyDescent="0.2">
      <c r="A19" s="2" t="s">
        <v>93</v>
      </c>
      <c r="B19" t="s">
        <v>31</v>
      </c>
      <c r="C19">
        <v>5000</v>
      </c>
      <c r="D19" s="21">
        <f t="shared" si="0"/>
        <v>536.47058823529414</v>
      </c>
      <c r="E19">
        <v>15</v>
      </c>
      <c r="F19" s="14">
        <f t="shared" si="1"/>
        <v>3.3529411764705883</v>
      </c>
    </row>
    <row r="20" spans="1:6" x14ac:dyDescent="0.2">
      <c r="A20" s="2" t="s">
        <v>93</v>
      </c>
      <c r="B20" t="s">
        <v>32</v>
      </c>
      <c r="C20">
        <v>7800</v>
      </c>
      <c r="D20" s="21">
        <f t="shared" si="0"/>
        <v>564.70588235294122</v>
      </c>
      <c r="E20">
        <v>25</v>
      </c>
      <c r="F20" s="14">
        <f t="shared" si="1"/>
        <v>3.5294117647058822</v>
      </c>
    </row>
    <row r="21" spans="1:6" x14ac:dyDescent="0.2">
      <c r="A21" s="2" t="s">
        <v>93</v>
      </c>
      <c r="B21" t="s">
        <v>33</v>
      </c>
      <c r="C21">
        <v>11200</v>
      </c>
      <c r="D21" s="21">
        <f t="shared" si="0"/>
        <v>564.70588235294122</v>
      </c>
      <c r="E21">
        <v>28</v>
      </c>
      <c r="F21" s="14">
        <f t="shared" si="1"/>
        <v>3.5294117647058822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B4" sqref="B4:D4"/>
    </sheetView>
  </sheetViews>
  <sheetFormatPr baseColWidth="10" defaultColWidth="8.83203125" defaultRowHeight="15" x14ac:dyDescent="0.2"/>
  <sheetData>
    <row r="1" spans="1:5" x14ac:dyDescent="0.2">
      <c r="A1" s="1" t="s">
        <v>3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2">
      <c r="A2" t="s">
        <v>6</v>
      </c>
      <c r="B2" s="22">
        <v>0.25</v>
      </c>
      <c r="C2" s="22">
        <v>0.35</v>
      </c>
      <c r="D2" s="22">
        <v>0.4</v>
      </c>
      <c r="E2">
        <v>1</v>
      </c>
    </row>
    <row r="3" spans="1:5" x14ac:dyDescent="0.2">
      <c r="A3" t="s">
        <v>5</v>
      </c>
      <c r="B3" s="22">
        <v>0.4</v>
      </c>
      <c r="C3" s="22">
        <v>0.2</v>
      </c>
      <c r="D3" s="22">
        <v>0.4</v>
      </c>
      <c r="E3">
        <v>1</v>
      </c>
    </row>
    <row r="4" spans="1:5" x14ac:dyDescent="0.2">
      <c r="A4" t="s">
        <v>29</v>
      </c>
      <c r="B4" s="22">
        <v>0.4</v>
      </c>
      <c r="C4" s="22">
        <v>0.2</v>
      </c>
      <c r="D4" s="22">
        <v>0.4</v>
      </c>
      <c r="E4">
        <v>1</v>
      </c>
    </row>
    <row r="5" spans="1:5" x14ac:dyDescent="0.2">
      <c r="A5" t="s">
        <v>27</v>
      </c>
      <c r="B5" s="22">
        <v>0.25</v>
      </c>
      <c r="C5" s="22">
        <v>0.35</v>
      </c>
      <c r="D5" s="22">
        <v>0.4</v>
      </c>
      <c r="E5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Counts_1</vt:lpstr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2023-01-03T13:46:13Z</dcterms:modified>
</cp:coreProperties>
</file>