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tmp\Exposure_Github\Global-Exposure-Model\South_America\Colombia\Mappings\"/>
    </mc:Choice>
  </mc:AlternateContent>
  <xr:revisionPtr revIDLastSave="0" documentId="13_ncr:1_{00609C94-65B1-458B-81D7-E9FCFE2B4D72}" xr6:coauthVersionLast="47" xr6:coauthVersionMax="47" xr10:uidLastSave="{00000000-0000-0000-0000-000000000000}"/>
  <bookViews>
    <workbookView xWindow="-120" yWindow="-120" windowWidth="20730" windowHeight="11160" tabRatio="684" activeTab="2" xr2:uid="{00000000-000D-0000-FFFF-FFFF00000000}"/>
  </bookViews>
  <sheets>
    <sheet name="Estrato_Alto" sheetId="6" r:id="rId1"/>
    <sheet name="Estrato_Medio" sheetId="16" r:id="rId2"/>
    <sheet name="Estrato_Bajo" sheetId="17" r:id="rId3"/>
    <sheet name="mapping scheme" sheetId="11" r:id="rId4"/>
    <sheet name="aux" sheetId="20" state="hidden" r:id="rId5"/>
    <sheet name="Assumptions" sheetId="2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17" l="1"/>
  <c r="D47" i="17"/>
  <c r="D46" i="17"/>
  <c r="D45" i="17"/>
  <c r="D44" i="17"/>
  <c r="D43" i="17"/>
  <c r="D42" i="17"/>
  <c r="D22" i="17"/>
  <c r="D21" i="17"/>
  <c r="D20" i="17"/>
  <c r="D19" i="17"/>
  <c r="D18" i="17"/>
  <c r="D17" i="17"/>
  <c r="D16" i="17"/>
  <c r="D46" i="16"/>
  <c r="D45" i="16"/>
  <c r="D44" i="16"/>
  <c r="D43" i="16"/>
  <c r="D42" i="16"/>
  <c r="T18" i="16"/>
  <c r="S18" i="16"/>
  <c r="R18" i="16"/>
  <c r="T17" i="16"/>
  <c r="S17" i="16"/>
  <c r="R17" i="16"/>
  <c r="AK17" i="16" s="1"/>
  <c r="F35" i="11" s="1"/>
  <c r="R16" i="16"/>
  <c r="T16" i="16"/>
  <c r="S16" i="16"/>
  <c r="R22" i="16"/>
  <c r="S22" i="16"/>
  <c r="C11" i="22"/>
  <c r="T22" i="6"/>
  <c r="S22" i="6"/>
  <c r="R22" i="6"/>
  <c r="U22" i="6" s="1"/>
  <c r="T21" i="6"/>
  <c r="S21" i="6"/>
  <c r="AM21" i="6" s="1"/>
  <c r="Q27" i="20" s="1"/>
  <c r="R21" i="6"/>
  <c r="AJ21" i="6" s="1"/>
  <c r="Q24" i="20" s="1"/>
  <c r="T20" i="6"/>
  <c r="S20" i="6"/>
  <c r="R20" i="6"/>
  <c r="U20" i="6" s="1"/>
  <c r="T19" i="6"/>
  <c r="S19" i="6"/>
  <c r="AL19" i="6" s="1"/>
  <c r="K26" i="20" s="1"/>
  <c r="R19" i="6"/>
  <c r="AK19" i="6" s="1"/>
  <c r="K25" i="20" s="1"/>
  <c r="T18" i="6"/>
  <c r="S18" i="6"/>
  <c r="R18" i="6"/>
  <c r="U18" i="6" s="1"/>
  <c r="T17" i="6"/>
  <c r="S17" i="6"/>
  <c r="AL17" i="6" s="1"/>
  <c r="E26" i="20" s="1"/>
  <c r="R17" i="6"/>
  <c r="AI17" i="6" s="1"/>
  <c r="T16" i="6"/>
  <c r="S16" i="6"/>
  <c r="R16" i="6"/>
  <c r="U16" i="6" s="1"/>
  <c r="D46" i="6"/>
  <c r="D45" i="6"/>
  <c r="D44" i="6"/>
  <c r="D43" i="6"/>
  <c r="D42" i="6"/>
  <c r="D20" i="6"/>
  <c r="D19" i="6"/>
  <c r="D18" i="6"/>
  <c r="D17" i="6"/>
  <c r="D16" i="6"/>
  <c r="B10" i="22"/>
  <c r="B11" i="22"/>
  <c r="D11" i="22"/>
  <c r="C10" i="22"/>
  <c r="D10" i="22"/>
  <c r="E3" i="22"/>
  <c r="E4" i="22"/>
  <c r="E2" i="22"/>
  <c r="D3" i="22"/>
  <c r="D4" i="22"/>
  <c r="D2" i="22"/>
  <c r="AL81" i="20"/>
  <c r="AM81" i="20"/>
  <c r="Y55" i="20"/>
  <c r="Z55" i="20"/>
  <c r="AB55" i="20"/>
  <c r="AC55" i="20"/>
  <c r="AE55" i="20"/>
  <c r="AF55" i="20"/>
  <c r="AG55" i="20"/>
  <c r="AH55" i="20"/>
  <c r="AI55" i="20"/>
  <c r="AJ55" i="20"/>
  <c r="AK55" i="20"/>
  <c r="AL55" i="20"/>
  <c r="AM55" i="20"/>
  <c r="AN55" i="20"/>
  <c r="W55" i="20"/>
  <c r="Y14" i="20"/>
  <c r="Z14" i="20"/>
  <c r="AB14" i="20"/>
  <c r="AC14" i="20"/>
  <c r="AE14" i="20"/>
  <c r="AF14" i="20"/>
  <c r="AG14" i="20"/>
  <c r="AH14" i="20"/>
  <c r="AI14" i="20"/>
  <c r="AJ14" i="20"/>
  <c r="AK14" i="20"/>
  <c r="AL14" i="20"/>
  <c r="AM14" i="20"/>
  <c r="AO14" i="20"/>
  <c r="AP14" i="20"/>
  <c r="AQ14" i="20"/>
  <c r="W14" i="20"/>
  <c r="Y57" i="20"/>
  <c r="AB57" i="20"/>
  <c r="AE57" i="20"/>
  <c r="AF57" i="20"/>
  <c r="AG57" i="20"/>
  <c r="AH57" i="20"/>
  <c r="AI57" i="20"/>
  <c r="AJ57" i="20"/>
  <c r="AK57" i="20"/>
  <c r="AL57" i="20"/>
  <c r="AM57" i="20"/>
  <c r="AN57" i="20"/>
  <c r="AO57" i="20"/>
  <c r="AP57" i="20"/>
  <c r="AQ57" i="20"/>
  <c r="Y58" i="20"/>
  <c r="AB58" i="20"/>
  <c r="AE58" i="20"/>
  <c r="AF58" i="20"/>
  <c r="AG58" i="20"/>
  <c r="AH58" i="20"/>
  <c r="AI58" i="20"/>
  <c r="AJ58" i="20"/>
  <c r="AK58" i="20"/>
  <c r="AL58" i="20"/>
  <c r="AM58" i="20"/>
  <c r="AN58" i="20"/>
  <c r="AO58" i="20"/>
  <c r="AP58" i="20"/>
  <c r="AQ58" i="20"/>
  <c r="Y59" i="20"/>
  <c r="AB59" i="20"/>
  <c r="AE59" i="20"/>
  <c r="AF59" i="20"/>
  <c r="AG59" i="20"/>
  <c r="AH59" i="20"/>
  <c r="AI59" i="20"/>
  <c r="AJ59" i="20"/>
  <c r="AK59" i="20"/>
  <c r="AL59" i="20"/>
  <c r="AM59" i="20"/>
  <c r="AN59" i="20"/>
  <c r="AO59" i="20"/>
  <c r="AP59" i="20"/>
  <c r="AQ59" i="20"/>
  <c r="Y60" i="20"/>
  <c r="AB60" i="20"/>
  <c r="AE60" i="20"/>
  <c r="AF60" i="20"/>
  <c r="AG60" i="20"/>
  <c r="AH60" i="20"/>
  <c r="AI60" i="20"/>
  <c r="AJ60" i="20"/>
  <c r="AK60" i="20"/>
  <c r="AL60" i="20"/>
  <c r="AM60" i="20"/>
  <c r="AN60" i="20"/>
  <c r="AO60" i="20"/>
  <c r="AP60" i="20"/>
  <c r="AQ60" i="20"/>
  <c r="Y61" i="20"/>
  <c r="AB61" i="20"/>
  <c r="AE61" i="20"/>
  <c r="AF61" i="20"/>
  <c r="AG61" i="20"/>
  <c r="AH61" i="20"/>
  <c r="AI61" i="20"/>
  <c r="AJ61" i="20"/>
  <c r="AK61" i="20"/>
  <c r="AL61" i="20"/>
  <c r="AM61" i="20"/>
  <c r="AN61" i="20"/>
  <c r="AO61" i="20"/>
  <c r="AP61" i="20"/>
  <c r="AQ61" i="20"/>
  <c r="Y62" i="20"/>
  <c r="AB62" i="20"/>
  <c r="AE62" i="20"/>
  <c r="AF62" i="20"/>
  <c r="AG62" i="20"/>
  <c r="AH62" i="20"/>
  <c r="AI62" i="20"/>
  <c r="AJ62" i="20"/>
  <c r="AK62" i="20"/>
  <c r="AL62" i="20"/>
  <c r="AM62" i="20"/>
  <c r="AN62" i="20"/>
  <c r="AO62" i="20"/>
  <c r="AP62" i="20"/>
  <c r="AQ62" i="20"/>
  <c r="X63" i="20"/>
  <c r="Y63" i="20"/>
  <c r="Z63" i="20"/>
  <c r="AA63" i="20"/>
  <c r="AB63" i="20"/>
  <c r="AC63" i="20"/>
  <c r="AD63" i="20"/>
  <c r="AE63" i="20"/>
  <c r="AF63" i="20"/>
  <c r="AG63" i="20"/>
  <c r="AH63" i="20"/>
  <c r="AI63" i="20"/>
  <c r="AJ63" i="20"/>
  <c r="AK63" i="20"/>
  <c r="AL63" i="20"/>
  <c r="AM63" i="20"/>
  <c r="AN63" i="20"/>
  <c r="AO63" i="20"/>
  <c r="AP63" i="20"/>
  <c r="AQ63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AL64" i="20"/>
  <c r="AM64" i="20"/>
  <c r="AN64" i="20"/>
  <c r="AO64" i="20"/>
  <c r="AP64" i="20"/>
  <c r="AQ64" i="20"/>
  <c r="Z65" i="20"/>
  <c r="AC65" i="20"/>
  <c r="AF65" i="20"/>
  <c r="AH65" i="20"/>
  <c r="AK65" i="20"/>
  <c r="AL65" i="20"/>
  <c r="AM65" i="20"/>
  <c r="AN65" i="20"/>
  <c r="AO65" i="20"/>
  <c r="AP65" i="20"/>
  <c r="AQ65" i="20"/>
  <c r="AH66" i="20"/>
  <c r="AK66" i="20"/>
  <c r="AL66" i="20"/>
  <c r="AM66" i="20"/>
  <c r="AN66" i="20"/>
  <c r="AO66" i="20"/>
  <c r="AP66" i="20"/>
  <c r="AQ66" i="20"/>
  <c r="AH67" i="20"/>
  <c r="AK67" i="20"/>
  <c r="AL67" i="20"/>
  <c r="AM67" i="20"/>
  <c r="AN67" i="20"/>
  <c r="AO67" i="20"/>
  <c r="AP67" i="20"/>
  <c r="AQ67" i="20"/>
  <c r="AH68" i="20"/>
  <c r="AK68" i="20"/>
  <c r="AL68" i="20"/>
  <c r="AM68" i="20"/>
  <c r="AN68" i="20"/>
  <c r="AO68" i="20"/>
  <c r="AP68" i="20"/>
  <c r="AQ68" i="20"/>
  <c r="AL69" i="20"/>
  <c r="AM69" i="20"/>
  <c r="AO69" i="20"/>
  <c r="AP69" i="20"/>
  <c r="AL70" i="20"/>
  <c r="AM70" i="20"/>
  <c r="AO70" i="20"/>
  <c r="AP70" i="20"/>
  <c r="AL71" i="20"/>
  <c r="AM71" i="20"/>
  <c r="AO71" i="20"/>
  <c r="AP71" i="20"/>
  <c r="AL72" i="20"/>
  <c r="AM72" i="20"/>
  <c r="AO72" i="20"/>
  <c r="AP72" i="20"/>
  <c r="AL73" i="20"/>
  <c r="AM73" i="20"/>
  <c r="AO73" i="20"/>
  <c r="AP73" i="20"/>
  <c r="AL74" i="20"/>
  <c r="AM74" i="20"/>
  <c r="AO74" i="20"/>
  <c r="AP74" i="20"/>
  <c r="AQ74" i="20"/>
  <c r="AL75" i="20"/>
  <c r="AM75" i="20"/>
  <c r="AO75" i="20"/>
  <c r="AP75" i="20"/>
  <c r="AQ75" i="20"/>
  <c r="AL76" i="20"/>
  <c r="AM76" i="20"/>
  <c r="AO76" i="20"/>
  <c r="AP76" i="20"/>
  <c r="AQ76" i="20"/>
  <c r="X77" i="20"/>
  <c r="Y77" i="20"/>
  <c r="Z77" i="20"/>
  <c r="AA77" i="20"/>
  <c r="AB77" i="20"/>
  <c r="AC77" i="20"/>
  <c r="AD77" i="20"/>
  <c r="AE77" i="20"/>
  <c r="AF77" i="20"/>
  <c r="AG77" i="20"/>
  <c r="AH77" i="20"/>
  <c r="AL77" i="20"/>
  <c r="AM77" i="20"/>
  <c r="AO77" i="20"/>
  <c r="AP77" i="20"/>
  <c r="AQ77" i="20"/>
  <c r="AL78" i="20"/>
  <c r="AM78" i="20"/>
  <c r="AO78" i="20"/>
  <c r="AP78" i="20"/>
  <c r="AQ78" i="20"/>
  <c r="AL79" i="20"/>
  <c r="AM79" i="20"/>
  <c r="AO79" i="20"/>
  <c r="AP79" i="20"/>
  <c r="AQ79" i="20"/>
  <c r="AL80" i="20"/>
  <c r="AM80" i="20"/>
  <c r="AO80" i="20"/>
  <c r="AP80" i="20"/>
  <c r="AQ80" i="20"/>
  <c r="W63" i="20"/>
  <c r="W64" i="20"/>
  <c r="W65" i="20"/>
  <c r="W77" i="20"/>
  <c r="Y37" i="20"/>
  <c r="Z37" i="20"/>
  <c r="AB37" i="20"/>
  <c r="AC37" i="20"/>
  <c r="AE37" i="20"/>
  <c r="AF37" i="20"/>
  <c r="AG37" i="20"/>
  <c r="AH37" i="20"/>
  <c r="AI37" i="20"/>
  <c r="AJ37" i="20"/>
  <c r="AK37" i="20"/>
  <c r="AL37" i="20"/>
  <c r="AM37" i="20"/>
  <c r="AN37" i="20"/>
  <c r="AO37" i="20"/>
  <c r="AP37" i="20"/>
  <c r="AQ37" i="20"/>
  <c r="Y38" i="20"/>
  <c r="Z38" i="20"/>
  <c r="AB38" i="20"/>
  <c r="AC38" i="20"/>
  <c r="AE38" i="20"/>
  <c r="AF38" i="20"/>
  <c r="AG38" i="20"/>
  <c r="AH38" i="20"/>
  <c r="AI38" i="20"/>
  <c r="AJ38" i="20"/>
  <c r="AK38" i="20"/>
  <c r="AL38" i="20"/>
  <c r="AM38" i="20"/>
  <c r="AN38" i="20"/>
  <c r="AO38" i="20"/>
  <c r="AP38" i="20"/>
  <c r="AQ38" i="20"/>
  <c r="Y39" i="20"/>
  <c r="Z39" i="20"/>
  <c r="AB39" i="20"/>
  <c r="AC39" i="20"/>
  <c r="AE39" i="20"/>
  <c r="AF39" i="20"/>
  <c r="AG39" i="20"/>
  <c r="AH39" i="20"/>
  <c r="AI39" i="20"/>
  <c r="AJ39" i="20"/>
  <c r="AK39" i="20"/>
  <c r="AL39" i="20"/>
  <c r="AM39" i="20"/>
  <c r="AN39" i="20"/>
  <c r="AO39" i="20"/>
  <c r="AP39" i="20"/>
  <c r="AQ39" i="20"/>
  <c r="Y40" i="20"/>
  <c r="Z40" i="20"/>
  <c r="AB40" i="20"/>
  <c r="AC40" i="20"/>
  <c r="AE40" i="20"/>
  <c r="AF40" i="20"/>
  <c r="AG40" i="20"/>
  <c r="AH40" i="20"/>
  <c r="AI40" i="20"/>
  <c r="AJ40" i="20"/>
  <c r="AK40" i="20"/>
  <c r="AL40" i="20"/>
  <c r="AM40" i="20"/>
  <c r="AN40" i="20"/>
  <c r="AO40" i="20"/>
  <c r="AP40" i="20"/>
  <c r="AQ40" i="20"/>
  <c r="Y41" i="20"/>
  <c r="Z41" i="20"/>
  <c r="AB41" i="20"/>
  <c r="AC41" i="20"/>
  <c r="AE41" i="20"/>
  <c r="AF41" i="20"/>
  <c r="AG41" i="20"/>
  <c r="AH41" i="20"/>
  <c r="AI41" i="20"/>
  <c r="AJ41" i="20"/>
  <c r="AK41" i="20"/>
  <c r="AL41" i="20"/>
  <c r="AM41" i="20"/>
  <c r="AN41" i="20"/>
  <c r="AO41" i="20"/>
  <c r="AP41" i="20"/>
  <c r="AQ41" i="20"/>
  <c r="Y42" i="20"/>
  <c r="Z42" i="20"/>
  <c r="AB42" i="20"/>
  <c r="AC42" i="20"/>
  <c r="AE42" i="20"/>
  <c r="AF42" i="20"/>
  <c r="AG42" i="20"/>
  <c r="AH42" i="20"/>
  <c r="AI42" i="20"/>
  <c r="AJ42" i="20"/>
  <c r="AK42" i="20"/>
  <c r="AL42" i="20"/>
  <c r="AM42" i="20"/>
  <c r="AN42" i="20"/>
  <c r="AO42" i="20"/>
  <c r="AP42" i="20"/>
  <c r="AQ42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AP43" i="20"/>
  <c r="AQ43" i="20"/>
  <c r="X44" i="20"/>
  <c r="Y44" i="20"/>
  <c r="Z44" i="20"/>
  <c r="AA44" i="20"/>
  <c r="AB44" i="20"/>
  <c r="AC44" i="20"/>
  <c r="AD44" i="20"/>
  <c r="AE44" i="20"/>
  <c r="AF44" i="20"/>
  <c r="AG44" i="20"/>
  <c r="AH44" i="20"/>
  <c r="AI44" i="20"/>
  <c r="AJ44" i="20"/>
  <c r="AK44" i="20"/>
  <c r="AL44" i="20"/>
  <c r="AM44" i="20"/>
  <c r="AN44" i="20"/>
  <c r="AO44" i="20"/>
  <c r="AP44" i="20"/>
  <c r="AQ44" i="20"/>
  <c r="Y45" i="20"/>
  <c r="Z45" i="20"/>
  <c r="AB45" i="20"/>
  <c r="AC45" i="20"/>
  <c r="AE45" i="20"/>
  <c r="AF45" i="20"/>
  <c r="AG45" i="20"/>
  <c r="AH45" i="20"/>
  <c r="AI45" i="20"/>
  <c r="AJ45" i="20"/>
  <c r="AK45" i="20"/>
  <c r="AL45" i="20"/>
  <c r="AM45" i="20"/>
  <c r="AN45" i="20"/>
  <c r="AO45" i="20"/>
  <c r="AP45" i="20"/>
  <c r="AQ45" i="20"/>
  <c r="X46" i="20"/>
  <c r="Y46" i="20"/>
  <c r="Z46" i="20"/>
  <c r="AA46" i="20"/>
  <c r="AB46" i="20"/>
  <c r="AC46" i="20"/>
  <c r="AD46" i="20"/>
  <c r="AE46" i="20"/>
  <c r="AF46" i="20"/>
  <c r="AG46" i="20"/>
  <c r="AH46" i="20"/>
  <c r="AI46" i="20"/>
  <c r="AJ46" i="20"/>
  <c r="AK46" i="20"/>
  <c r="AL46" i="20"/>
  <c r="AM46" i="20"/>
  <c r="AN46" i="20"/>
  <c r="AO46" i="20"/>
  <c r="AP46" i="20"/>
  <c r="AQ46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AP47" i="20"/>
  <c r="AQ47" i="20"/>
  <c r="X48" i="20"/>
  <c r="Y48" i="20"/>
  <c r="Z48" i="20"/>
  <c r="AA48" i="20"/>
  <c r="AB48" i="20"/>
  <c r="AC48" i="20"/>
  <c r="AD48" i="20"/>
  <c r="AE48" i="20"/>
  <c r="AF48" i="20"/>
  <c r="AG48" i="20"/>
  <c r="AH48" i="20"/>
  <c r="AI48" i="20"/>
  <c r="AJ48" i="20"/>
  <c r="AK48" i="20"/>
  <c r="AL48" i="20"/>
  <c r="AM48" i="20"/>
  <c r="AN48" i="20"/>
  <c r="AO48" i="20"/>
  <c r="AP48" i="20"/>
  <c r="AQ48" i="20"/>
  <c r="Y49" i="20"/>
  <c r="Z49" i="20"/>
  <c r="AB49" i="20"/>
  <c r="AC49" i="20"/>
  <c r="AE49" i="20"/>
  <c r="AF49" i="20"/>
  <c r="AG49" i="20"/>
  <c r="AH49" i="20"/>
  <c r="AI49" i="20"/>
  <c r="AJ49" i="20"/>
  <c r="AK49" i="20"/>
  <c r="AL49" i="20"/>
  <c r="AM49" i="20"/>
  <c r="AN49" i="20"/>
  <c r="AO49" i="20"/>
  <c r="AP49" i="20"/>
  <c r="AQ49" i="20"/>
  <c r="Y50" i="20"/>
  <c r="Z50" i="20"/>
  <c r="AB50" i="20"/>
  <c r="AC50" i="20"/>
  <c r="AE50" i="20"/>
  <c r="AF50" i="20"/>
  <c r="AG50" i="20"/>
  <c r="AH50" i="20"/>
  <c r="AI50" i="20"/>
  <c r="AJ50" i="20"/>
  <c r="AK50" i="20"/>
  <c r="AL50" i="20"/>
  <c r="AM50" i="20"/>
  <c r="AN50" i="20"/>
  <c r="AO50" i="20"/>
  <c r="AP50" i="20"/>
  <c r="AQ50" i="20"/>
  <c r="Y51" i="20"/>
  <c r="Z51" i="20"/>
  <c r="AB51" i="20"/>
  <c r="AC51" i="20"/>
  <c r="AE51" i="20"/>
  <c r="AF51" i="20"/>
  <c r="AG51" i="20"/>
  <c r="AH51" i="20"/>
  <c r="AI51" i="20"/>
  <c r="AJ51" i="20"/>
  <c r="AK51" i="20"/>
  <c r="AL51" i="20"/>
  <c r="AM51" i="20"/>
  <c r="AN51" i="20"/>
  <c r="AO51" i="20"/>
  <c r="AP51" i="20"/>
  <c r="AQ51" i="20"/>
  <c r="Y52" i="20"/>
  <c r="Z52" i="20"/>
  <c r="AB52" i="20"/>
  <c r="AC52" i="20"/>
  <c r="AE52" i="20"/>
  <c r="AF52" i="20"/>
  <c r="AG52" i="20"/>
  <c r="AH52" i="20"/>
  <c r="AI52" i="20"/>
  <c r="AJ52" i="20"/>
  <c r="AK52" i="20"/>
  <c r="AL52" i="20"/>
  <c r="AM52" i="20"/>
  <c r="AN52" i="20"/>
  <c r="AO52" i="20"/>
  <c r="AP52" i="20"/>
  <c r="AQ52" i="20"/>
  <c r="Y53" i="20"/>
  <c r="Z53" i="20"/>
  <c r="AB53" i="20"/>
  <c r="AC53" i="20"/>
  <c r="AE53" i="20"/>
  <c r="AF53" i="20"/>
  <c r="AG53" i="20"/>
  <c r="AH53" i="20"/>
  <c r="AI53" i="20"/>
  <c r="AJ53" i="20"/>
  <c r="AK53" i="20"/>
  <c r="AL53" i="20"/>
  <c r="AM53" i="20"/>
  <c r="AN53" i="20"/>
  <c r="AO53" i="20"/>
  <c r="AP53" i="20"/>
  <c r="AQ53" i="20"/>
  <c r="Y54" i="20"/>
  <c r="Z54" i="20"/>
  <c r="AB54" i="20"/>
  <c r="AC54" i="20"/>
  <c r="AE54" i="20"/>
  <c r="AF54" i="20"/>
  <c r="AG54" i="20"/>
  <c r="AH54" i="20"/>
  <c r="AI54" i="20"/>
  <c r="AJ54" i="20"/>
  <c r="AK54" i="20"/>
  <c r="AL54" i="20"/>
  <c r="AM54" i="20"/>
  <c r="AN54" i="20"/>
  <c r="AO54" i="20"/>
  <c r="AP54" i="20"/>
  <c r="AQ54" i="20"/>
  <c r="W38" i="20"/>
  <c r="W39" i="20"/>
  <c r="W40" i="20"/>
  <c r="W41" i="20"/>
  <c r="W42" i="20"/>
  <c r="W43" i="20"/>
  <c r="W44" i="20"/>
  <c r="W45" i="20"/>
  <c r="W46" i="20"/>
  <c r="W47" i="20"/>
  <c r="W48" i="20"/>
  <c r="W49" i="20"/>
  <c r="W50" i="20"/>
  <c r="W51" i="20"/>
  <c r="W52" i="20"/>
  <c r="W53" i="20"/>
  <c r="W54" i="20"/>
  <c r="W37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P3" i="20"/>
  <c r="AQ3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Y6" i="20"/>
  <c r="Z6" i="20"/>
  <c r="AB6" i="20"/>
  <c r="AC6" i="20"/>
  <c r="AE6" i="20"/>
  <c r="AF6" i="20"/>
  <c r="AG6" i="20"/>
  <c r="AH6" i="20"/>
  <c r="AI6" i="20"/>
  <c r="AJ6" i="20"/>
  <c r="AK6" i="20"/>
  <c r="AL6" i="20"/>
  <c r="AM6" i="20"/>
  <c r="AO6" i="20"/>
  <c r="AP6" i="20"/>
  <c r="AQ6" i="20"/>
  <c r="Y7" i="20"/>
  <c r="Z7" i="20"/>
  <c r="AB7" i="20"/>
  <c r="AC7" i="20"/>
  <c r="AE7" i="20"/>
  <c r="AF7" i="20"/>
  <c r="AG7" i="20"/>
  <c r="AH7" i="20"/>
  <c r="AI7" i="20"/>
  <c r="AJ7" i="20"/>
  <c r="AK7" i="20"/>
  <c r="AL7" i="20"/>
  <c r="AM7" i="20"/>
  <c r="AO7" i="20"/>
  <c r="AP7" i="20"/>
  <c r="AQ7" i="20"/>
  <c r="Y8" i="20"/>
  <c r="Z8" i="20"/>
  <c r="AB8" i="20"/>
  <c r="AC8" i="20"/>
  <c r="AE8" i="20"/>
  <c r="AF8" i="20"/>
  <c r="AG8" i="20"/>
  <c r="AH8" i="20"/>
  <c r="AI8" i="20"/>
  <c r="AJ8" i="20"/>
  <c r="AK8" i="20"/>
  <c r="AL8" i="20"/>
  <c r="AM8" i="20"/>
  <c r="AO8" i="20"/>
  <c r="AP8" i="20"/>
  <c r="AQ8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O9" i="20"/>
  <c r="AP9" i="20"/>
  <c r="AQ9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O10" i="20"/>
  <c r="AP10" i="20"/>
  <c r="AQ10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O11" i="20"/>
  <c r="AP11" i="20"/>
  <c r="AQ11" i="20"/>
  <c r="Y12" i="20"/>
  <c r="Z12" i="20"/>
  <c r="AB12" i="20"/>
  <c r="AC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Y13" i="20"/>
  <c r="Z13" i="20"/>
  <c r="AB13" i="20"/>
  <c r="AC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W4" i="20"/>
  <c r="W5" i="20"/>
  <c r="W6" i="20"/>
  <c r="W7" i="20"/>
  <c r="W8" i="20"/>
  <c r="W9" i="20"/>
  <c r="W10" i="20"/>
  <c r="W11" i="20"/>
  <c r="W12" i="20"/>
  <c r="W13" i="20"/>
  <c r="W3" i="20"/>
  <c r="AH35" i="20"/>
  <c r="AK35" i="20"/>
  <c r="AQ35" i="20"/>
  <c r="AB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B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AB18" i="20"/>
  <c r="AE18" i="20"/>
  <c r="AF18" i="20"/>
  <c r="AG18" i="20"/>
  <c r="AH18" i="20"/>
  <c r="AI18" i="20"/>
  <c r="AJ18" i="20"/>
  <c r="AK18" i="20"/>
  <c r="AL18" i="20"/>
  <c r="AM18" i="20"/>
  <c r="AO18" i="20"/>
  <c r="AP18" i="20"/>
  <c r="AQ18" i="20"/>
  <c r="AB19" i="20"/>
  <c r="AE19" i="20"/>
  <c r="AF19" i="20"/>
  <c r="AG19" i="20"/>
  <c r="AH19" i="20"/>
  <c r="AI19" i="20"/>
  <c r="AJ19" i="20"/>
  <c r="AK19" i="20"/>
  <c r="AL19" i="20"/>
  <c r="AM19" i="20"/>
  <c r="AO19" i="20"/>
  <c r="AP19" i="20"/>
  <c r="AQ19" i="20"/>
  <c r="Z20" i="20"/>
  <c r="AC20" i="20"/>
  <c r="AF20" i="20"/>
  <c r="AH20" i="20"/>
  <c r="AK20" i="20"/>
  <c r="AL20" i="20"/>
  <c r="AM20" i="20"/>
  <c r="AO20" i="20"/>
  <c r="AP20" i="20"/>
  <c r="AQ20" i="20"/>
  <c r="AH21" i="20"/>
  <c r="AK21" i="20"/>
  <c r="AL21" i="20"/>
  <c r="AM21" i="20"/>
  <c r="AO21" i="20"/>
  <c r="AP21" i="20"/>
  <c r="AQ21" i="20"/>
  <c r="AH22" i="20"/>
  <c r="AK22" i="20"/>
  <c r="AL22" i="20"/>
  <c r="AM22" i="20"/>
  <c r="AO22" i="20"/>
  <c r="AP22" i="20"/>
  <c r="AQ22" i="20"/>
  <c r="AH23" i="20"/>
  <c r="AK23" i="20"/>
  <c r="AL23" i="20"/>
  <c r="AM23" i="20"/>
  <c r="AO23" i="20"/>
  <c r="AP23" i="20"/>
  <c r="AQ23" i="20"/>
  <c r="AH24" i="20"/>
  <c r="AK24" i="20"/>
  <c r="AQ24" i="20"/>
  <c r="AH25" i="20"/>
  <c r="AK25" i="20"/>
  <c r="AQ25" i="20"/>
  <c r="AH26" i="20"/>
  <c r="AK26" i="20"/>
  <c r="AQ26" i="20"/>
  <c r="AH27" i="20"/>
  <c r="AK27" i="20"/>
  <c r="AQ27" i="20"/>
  <c r="AB28" i="20"/>
  <c r="AE28" i="20"/>
  <c r="AH28" i="20"/>
  <c r="AK28" i="20"/>
  <c r="AN28" i="20"/>
  <c r="AO28" i="20"/>
  <c r="AP28" i="20"/>
  <c r="AQ28" i="20"/>
  <c r="AB29" i="20"/>
  <c r="AE29" i="20"/>
  <c r="AH29" i="20"/>
  <c r="AK29" i="20"/>
  <c r="AN29" i="20"/>
  <c r="AO29" i="20"/>
  <c r="AP29" i="20"/>
  <c r="AQ29" i="20"/>
  <c r="AB30" i="20"/>
  <c r="AE30" i="20"/>
  <c r="AH30" i="20"/>
  <c r="AK30" i="20"/>
  <c r="AN30" i="20"/>
  <c r="AO30" i="20"/>
  <c r="AP30" i="20"/>
  <c r="AQ30" i="20"/>
  <c r="Z31" i="20"/>
  <c r="AA31" i="20"/>
  <c r="AB31" i="20"/>
  <c r="AC31" i="20"/>
  <c r="AD31" i="20"/>
  <c r="AE31" i="20"/>
  <c r="AF31" i="20"/>
  <c r="AG31" i="20"/>
  <c r="AH31" i="20"/>
  <c r="AK31" i="20"/>
  <c r="AN31" i="20"/>
  <c r="AO31" i="20"/>
  <c r="AP31" i="20"/>
  <c r="AQ31" i="20"/>
  <c r="AB32" i="20"/>
  <c r="AE32" i="20"/>
  <c r="AH32" i="20"/>
  <c r="AK32" i="20"/>
  <c r="AN32" i="20"/>
  <c r="AO32" i="20"/>
  <c r="AP32" i="20"/>
  <c r="AQ32" i="20"/>
  <c r="AB33" i="20"/>
  <c r="AE33" i="20"/>
  <c r="AH33" i="20"/>
  <c r="AK33" i="20"/>
  <c r="AN33" i="20"/>
  <c r="AO33" i="20"/>
  <c r="AP33" i="20"/>
  <c r="AQ33" i="20"/>
  <c r="AB34" i="20"/>
  <c r="AE34" i="20"/>
  <c r="AH34" i="20"/>
  <c r="AK34" i="20"/>
  <c r="AN34" i="20"/>
  <c r="AO34" i="20"/>
  <c r="AP34" i="20"/>
  <c r="AQ34" i="20"/>
  <c r="V80" i="20"/>
  <c r="U80" i="20"/>
  <c r="T80" i="20"/>
  <c r="R80" i="20"/>
  <c r="Q80" i="20"/>
  <c r="M80" i="20"/>
  <c r="I80" i="20"/>
  <c r="AD80" i="20" s="1"/>
  <c r="V79" i="20"/>
  <c r="U79" i="20"/>
  <c r="T79" i="20"/>
  <c r="R79" i="20"/>
  <c r="Q79" i="20"/>
  <c r="V78" i="20"/>
  <c r="U78" i="20"/>
  <c r="T78" i="20"/>
  <c r="R78" i="20"/>
  <c r="Q78" i="20"/>
  <c r="V77" i="20"/>
  <c r="U77" i="20"/>
  <c r="T77" i="20"/>
  <c r="R77" i="20"/>
  <c r="Q77" i="20"/>
  <c r="M77" i="20"/>
  <c r="L77" i="20"/>
  <c r="K77" i="20"/>
  <c r="J77" i="20"/>
  <c r="I77" i="20"/>
  <c r="H77" i="20"/>
  <c r="G77" i="20"/>
  <c r="F77" i="20"/>
  <c r="E77" i="20"/>
  <c r="D77" i="20"/>
  <c r="C77" i="20"/>
  <c r="B77" i="20"/>
  <c r="V76" i="20"/>
  <c r="U76" i="20"/>
  <c r="T76" i="20"/>
  <c r="R76" i="20"/>
  <c r="Q76" i="20"/>
  <c r="V75" i="20"/>
  <c r="U75" i="20"/>
  <c r="T75" i="20"/>
  <c r="R75" i="20"/>
  <c r="Q75" i="20"/>
  <c r="V74" i="20"/>
  <c r="U74" i="20"/>
  <c r="T74" i="20"/>
  <c r="R74" i="20"/>
  <c r="Q74" i="20"/>
  <c r="U73" i="20"/>
  <c r="T73" i="20"/>
  <c r="R73" i="20"/>
  <c r="Q73" i="20"/>
  <c r="C73" i="20"/>
  <c r="U72" i="20"/>
  <c r="T72" i="20"/>
  <c r="R72" i="20"/>
  <c r="Q72" i="20"/>
  <c r="O72" i="20"/>
  <c r="U71" i="20"/>
  <c r="T71" i="20"/>
  <c r="R71" i="20"/>
  <c r="Q71" i="20"/>
  <c r="U70" i="20"/>
  <c r="T70" i="20"/>
  <c r="R70" i="20"/>
  <c r="Q70" i="20"/>
  <c r="U69" i="20"/>
  <c r="T69" i="20"/>
  <c r="R69" i="20"/>
  <c r="Q69" i="20"/>
  <c r="V68" i="20"/>
  <c r="U68" i="20"/>
  <c r="T68" i="20"/>
  <c r="S68" i="20"/>
  <c r="R68" i="20"/>
  <c r="Q68" i="20"/>
  <c r="P68" i="20"/>
  <c r="M68" i="20"/>
  <c r="V67" i="20"/>
  <c r="U67" i="20"/>
  <c r="T67" i="20"/>
  <c r="S67" i="20"/>
  <c r="R67" i="20"/>
  <c r="Q67" i="20"/>
  <c r="P67" i="20"/>
  <c r="M67" i="20"/>
  <c r="V66" i="20"/>
  <c r="U66" i="20"/>
  <c r="T66" i="20"/>
  <c r="S66" i="20"/>
  <c r="R66" i="20"/>
  <c r="Q66" i="20"/>
  <c r="P66" i="20"/>
  <c r="M66" i="20"/>
  <c r="V65" i="20"/>
  <c r="U65" i="20"/>
  <c r="T65" i="20"/>
  <c r="S65" i="20"/>
  <c r="R65" i="20"/>
  <c r="Q65" i="20"/>
  <c r="P65" i="20"/>
  <c r="M65" i="20"/>
  <c r="K65" i="20"/>
  <c r="H65" i="20"/>
  <c r="E65" i="20"/>
  <c r="B65" i="20"/>
  <c r="V64" i="20"/>
  <c r="U64" i="20"/>
  <c r="T64" i="20"/>
  <c r="S64" i="20"/>
  <c r="R64" i="20"/>
  <c r="Q64" i="20"/>
  <c r="P64" i="20"/>
  <c r="O64" i="20"/>
  <c r="N64" i="20"/>
  <c r="M64" i="20"/>
  <c r="L64" i="20"/>
  <c r="K64" i="20"/>
  <c r="J64" i="20"/>
  <c r="I64" i="20"/>
  <c r="H64" i="20"/>
  <c r="G64" i="20"/>
  <c r="F64" i="20"/>
  <c r="E64" i="20"/>
  <c r="D64" i="20"/>
  <c r="C64" i="20"/>
  <c r="B64" i="20"/>
  <c r="V63" i="20"/>
  <c r="U63" i="20"/>
  <c r="T63" i="20"/>
  <c r="S63" i="20"/>
  <c r="R63" i="20"/>
  <c r="Q63" i="20"/>
  <c r="P63" i="20"/>
  <c r="O63" i="20"/>
  <c r="N63" i="20"/>
  <c r="M63" i="20"/>
  <c r="L63" i="20"/>
  <c r="K63" i="20"/>
  <c r="J63" i="20"/>
  <c r="I63" i="20"/>
  <c r="H63" i="20"/>
  <c r="G63" i="20"/>
  <c r="F63" i="20"/>
  <c r="E63" i="20"/>
  <c r="D63" i="20"/>
  <c r="C63" i="20"/>
  <c r="B63" i="20"/>
  <c r="V62" i="20"/>
  <c r="U62" i="20"/>
  <c r="T62" i="20"/>
  <c r="S62" i="20"/>
  <c r="R62" i="20"/>
  <c r="Q62" i="20"/>
  <c r="P62" i="20"/>
  <c r="O62" i="20"/>
  <c r="N62" i="20"/>
  <c r="M62" i="20"/>
  <c r="L62" i="20"/>
  <c r="K62" i="20"/>
  <c r="J62" i="20"/>
  <c r="G62" i="20"/>
  <c r="D62" i="20"/>
  <c r="V61" i="20"/>
  <c r="U61" i="20"/>
  <c r="T61" i="20"/>
  <c r="S61" i="20"/>
  <c r="R61" i="20"/>
  <c r="Q61" i="20"/>
  <c r="P61" i="20"/>
  <c r="O61" i="20"/>
  <c r="N61" i="20"/>
  <c r="M61" i="20"/>
  <c r="L61" i="20"/>
  <c r="K61" i="20"/>
  <c r="J61" i="20"/>
  <c r="I61" i="20"/>
  <c r="AD61" i="20" s="1"/>
  <c r="G61" i="20"/>
  <c r="D61" i="20"/>
  <c r="V60" i="20"/>
  <c r="U60" i="20"/>
  <c r="T60" i="20"/>
  <c r="S60" i="20"/>
  <c r="R60" i="20"/>
  <c r="Q60" i="20"/>
  <c r="P60" i="20"/>
  <c r="O60" i="20"/>
  <c r="N60" i="20"/>
  <c r="M60" i="20"/>
  <c r="L60" i="20"/>
  <c r="K60" i="20"/>
  <c r="J60" i="20"/>
  <c r="H60" i="20"/>
  <c r="AC60" i="20" s="1"/>
  <c r="G60" i="20"/>
  <c r="D60" i="20"/>
  <c r="V59" i="20"/>
  <c r="U59" i="20"/>
  <c r="T59" i="20"/>
  <c r="S59" i="20"/>
  <c r="R59" i="20"/>
  <c r="Q59" i="20"/>
  <c r="P59" i="20"/>
  <c r="O59" i="20"/>
  <c r="N59" i="20"/>
  <c r="M59" i="20"/>
  <c r="L59" i="20"/>
  <c r="K59" i="20"/>
  <c r="J59" i="20"/>
  <c r="G59" i="20"/>
  <c r="D59" i="20"/>
  <c r="V58" i="20"/>
  <c r="U58" i="20"/>
  <c r="T58" i="20"/>
  <c r="S58" i="20"/>
  <c r="R58" i="20"/>
  <c r="Q58" i="20"/>
  <c r="P58" i="20"/>
  <c r="O58" i="20"/>
  <c r="N58" i="20"/>
  <c r="M58" i="20"/>
  <c r="L58" i="20"/>
  <c r="K58" i="20"/>
  <c r="J58" i="20"/>
  <c r="G58" i="20"/>
  <c r="D58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H57" i="20"/>
  <c r="AC57" i="20" s="1"/>
  <c r="G57" i="20"/>
  <c r="F57" i="20"/>
  <c r="D57" i="20"/>
  <c r="V54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H54" i="20"/>
  <c r="G54" i="20"/>
  <c r="E54" i="20"/>
  <c r="D54" i="20"/>
  <c r="B54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H53" i="20"/>
  <c r="G53" i="20"/>
  <c r="E53" i="20"/>
  <c r="D53" i="20"/>
  <c r="C53" i="20"/>
  <c r="B53" i="20"/>
  <c r="V52" i="20"/>
  <c r="U52" i="20"/>
  <c r="T52" i="20"/>
  <c r="S52" i="20"/>
  <c r="R52" i="20"/>
  <c r="Q52" i="20"/>
  <c r="P52" i="20"/>
  <c r="O52" i="20"/>
  <c r="N52" i="20"/>
  <c r="M52" i="20"/>
  <c r="L52" i="20"/>
  <c r="K52" i="20"/>
  <c r="J52" i="20"/>
  <c r="H52" i="20"/>
  <c r="G52" i="20"/>
  <c r="E52" i="20"/>
  <c r="D52" i="20"/>
  <c r="B52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H51" i="20"/>
  <c r="G51" i="20"/>
  <c r="E51" i="20"/>
  <c r="D51" i="20"/>
  <c r="B51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H50" i="20"/>
  <c r="G50" i="20"/>
  <c r="E50" i="20"/>
  <c r="D50" i="20"/>
  <c r="B50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H49" i="20"/>
  <c r="G49" i="20"/>
  <c r="E49" i="20"/>
  <c r="D49" i="20"/>
  <c r="B49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H45" i="20"/>
  <c r="G45" i="20"/>
  <c r="E45" i="20"/>
  <c r="D45" i="20"/>
  <c r="C45" i="20"/>
  <c r="B45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H42" i="20"/>
  <c r="G42" i="20"/>
  <c r="E42" i="20"/>
  <c r="D42" i="20"/>
  <c r="B42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H41" i="20"/>
  <c r="G41" i="20"/>
  <c r="E41" i="20"/>
  <c r="D41" i="20"/>
  <c r="B41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H40" i="20"/>
  <c r="G40" i="20"/>
  <c r="E40" i="20"/>
  <c r="D40" i="20"/>
  <c r="B40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H39" i="20"/>
  <c r="G39" i="20"/>
  <c r="E39" i="20"/>
  <c r="D39" i="20"/>
  <c r="B39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H38" i="20"/>
  <c r="G38" i="20"/>
  <c r="E38" i="20"/>
  <c r="D38" i="20"/>
  <c r="B38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H37" i="20"/>
  <c r="G37" i="20"/>
  <c r="E37" i="20"/>
  <c r="D37" i="20"/>
  <c r="B37" i="20"/>
  <c r="V34" i="20"/>
  <c r="U34" i="20"/>
  <c r="T34" i="20"/>
  <c r="S34" i="20"/>
  <c r="P34" i="20"/>
  <c r="M34" i="20"/>
  <c r="J34" i="20"/>
  <c r="G34" i="20"/>
  <c r="E34" i="20"/>
  <c r="Z34" i="20" s="1"/>
  <c r="D34" i="20"/>
  <c r="Y34" i="20" s="1"/>
  <c r="V33" i="20"/>
  <c r="U33" i="20"/>
  <c r="T33" i="20"/>
  <c r="S33" i="20"/>
  <c r="P33" i="20"/>
  <c r="M33" i="20"/>
  <c r="J33" i="20"/>
  <c r="G33" i="20"/>
  <c r="D33" i="20"/>
  <c r="Y33" i="20" s="1"/>
  <c r="B33" i="20"/>
  <c r="W33" i="20" s="1"/>
  <c r="V32" i="20"/>
  <c r="U32" i="20"/>
  <c r="T32" i="20"/>
  <c r="S32" i="20"/>
  <c r="P32" i="20"/>
  <c r="N32" i="20"/>
  <c r="M32" i="20"/>
  <c r="J32" i="20"/>
  <c r="G32" i="20"/>
  <c r="D32" i="20"/>
  <c r="Y32" i="20" s="1"/>
  <c r="V31" i="20"/>
  <c r="U31" i="20"/>
  <c r="T31" i="20"/>
  <c r="S31" i="20"/>
  <c r="P31" i="20"/>
  <c r="M31" i="20"/>
  <c r="L31" i="20"/>
  <c r="K31" i="20"/>
  <c r="J31" i="20"/>
  <c r="I31" i="20"/>
  <c r="H31" i="20"/>
  <c r="G31" i="20"/>
  <c r="F31" i="20"/>
  <c r="E31" i="20"/>
  <c r="D31" i="20"/>
  <c r="Y31" i="20" s="1"/>
  <c r="C31" i="20"/>
  <c r="X31" i="20" s="1"/>
  <c r="B31" i="20"/>
  <c r="W31" i="20" s="1"/>
  <c r="V30" i="20"/>
  <c r="U30" i="20"/>
  <c r="T30" i="20"/>
  <c r="S30" i="20"/>
  <c r="P30" i="20"/>
  <c r="M30" i="20"/>
  <c r="J30" i="20"/>
  <c r="G30" i="20"/>
  <c r="D30" i="20"/>
  <c r="Y30" i="20" s="1"/>
  <c r="V29" i="20"/>
  <c r="U29" i="20"/>
  <c r="T29" i="20"/>
  <c r="S29" i="20"/>
  <c r="P29" i="20"/>
  <c r="M29" i="20"/>
  <c r="J29" i="20"/>
  <c r="G29" i="20"/>
  <c r="D29" i="20"/>
  <c r="Y29" i="20" s="1"/>
  <c r="V28" i="20"/>
  <c r="U28" i="20"/>
  <c r="T28" i="20"/>
  <c r="S28" i="20"/>
  <c r="P28" i="20"/>
  <c r="M28" i="20"/>
  <c r="J28" i="20"/>
  <c r="G28" i="20"/>
  <c r="D28" i="20"/>
  <c r="Y28" i="20" s="1"/>
  <c r="V27" i="20"/>
  <c r="S27" i="20"/>
  <c r="AN27" i="20" s="1"/>
  <c r="P27" i="20"/>
  <c r="M27" i="20"/>
  <c r="V26" i="20"/>
  <c r="P26" i="20"/>
  <c r="M26" i="20"/>
  <c r="D26" i="20"/>
  <c r="Y26" i="20" s="1"/>
  <c r="V25" i="20"/>
  <c r="S25" i="20"/>
  <c r="P25" i="20"/>
  <c r="M25" i="20"/>
  <c r="H25" i="20"/>
  <c r="AC25" i="20" s="1"/>
  <c r="D25" i="20"/>
  <c r="Y25" i="20" s="1"/>
  <c r="V24" i="20"/>
  <c r="P24" i="20"/>
  <c r="M24" i="20"/>
  <c r="V23" i="20"/>
  <c r="U23" i="20"/>
  <c r="T23" i="20"/>
  <c r="R23" i="20"/>
  <c r="Q23" i="20"/>
  <c r="P23" i="20"/>
  <c r="M23" i="20"/>
  <c r="V22" i="20"/>
  <c r="U22" i="20"/>
  <c r="T22" i="20"/>
  <c r="R22" i="20"/>
  <c r="Q22" i="20"/>
  <c r="P22" i="20"/>
  <c r="M22" i="20"/>
  <c r="V21" i="20"/>
  <c r="U21" i="20"/>
  <c r="T21" i="20"/>
  <c r="R21" i="20"/>
  <c r="Q21" i="20"/>
  <c r="P21" i="20"/>
  <c r="M21" i="20"/>
  <c r="V20" i="20"/>
  <c r="U20" i="20"/>
  <c r="T20" i="20"/>
  <c r="R20" i="20"/>
  <c r="Q20" i="20"/>
  <c r="P20" i="20"/>
  <c r="M20" i="20"/>
  <c r="K20" i="20"/>
  <c r="H20" i="20"/>
  <c r="E20" i="20"/>
  <c r="B20" i="20"/>
  <c r="W20" i="20" s="1"/>
  <c r="V19" i="20"/>
  <c r="U19" i="20"/>
  <c r="T19" i="20"/>
  <c r="R19" i="20"/>
  <c r="Q19" i="20"/>
  <c r="P19" i="20"/>
  <c r="O19" i="20"/>
  <c r="N19" i="20"/>
  <c r="M19" i="20"/>
  <c r="L19" i="20"/>
  <c r="K19" i="20"/>
  <c r="J19" i="20"/>
  <c r="I19" i="20"/>
  <c r="H19" i="20"/>
  <c r="AC19" i="20" s="1"/>
  <c r="G19" i="20"/>
  <c r="D19" i="20"/>
  <c r="Y19" i="20" s="1"/>
  <c r="V18" i="20"/>
  <c r="U18" i="20"/>
  <c r="T18" i="20"/>
  <c r="R18" i="20"/>
  <c r="Q18" i="20"/>
  <c r="P18" i="20"/>
  <c r="O18" i="20"/>
  <c r="N18" i="20"/>
  <c r="M18" i="20"/>
  <c r="L18" i="20"/>
  <c r="K18" i="20"/>
  <c r="J18" i="20"/>
  <c r="G18" i="20"/>
  <c r="D18" i="20"/>
  <c r="Y18" i="20" s="1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G17" i="20"/>
  <c r="D17" i="20"/>
  <c r="Y17" i="20" s="1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G16" i="20"/>
  <c r="D16" i="20"/>
  <c r="Y16" i="20" s="1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H13" i="20"/>
  <c r="G13" i="20"/>
  <c r="E13" i="20"/>
  <c r="D13" i="20"/>
  <c r="B13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H12" i="20"/>
  <c r="G12" i="20"/>
  <c r="E12" i="20"/>
  <c r="D12" i="20"/>
  <c r="B12" i="20"/>
  <c r="V11" i="20"/>
  <c r="U11" i="20"/>
  <c r="T11" i="20"/>
  <c r="S11" i="20"/>
  <c r="AN11" i="20" s="1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V10" i="20"/>
  <c r="U10" i="20"/>
  <c r="T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V9" i="20"/>
  <c r="U9" i="20"/>
  <c r="T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V8" i="20"/>
  <c r="U8" i="20"/>
  <c r="T8" i="20"/>
  <c r="R8" i="20"/>
  <c r="Q8" i="20"/>
  <c r="P8" i="20"/>
  <c r="O8" i="20"/>
  <c r="N8" i="20"/>
  <c r="M8" i="20"/>
  <c r="L8" i="20"/>
  <c r="K8" i="20"/>
  <c r="J8" i="20"/>
  <c r="H8" i="20"/>
  <c r="G8" i="20"/>
  <c r="E8" i="20"/>
  <c r="D8" i="20"/>
  <c r="B8" i="20"/>
  <c r="V7" i="20"/>
  <c r="U7" i="20"/>
  <c r="T7" i="20"/>
  <c r="R7" i="20"/>
  <c r="Q7" i="20"/>
  <c r="P7" i="20"/>
  <c r="O7" i="20"/>
  <c r="N7" i="20"/>
  <c r="M7" i="20"/>
  <c r="L7" i="20"/>
  <c r="K7" i="20"/>
  <c r="J7" i="20"/>
  <c r="H7" i="20"/>
  <c r="G7" i="20"/>
  <c r="E7" i="20"/>
  <c r="D7" i="20"/>
  <c r="B7" i="20"/>
  <c r="V6" i="20"/>
  <c r="U6" i="20"/>
  <c r="T6" i="20"/>
  <c r="R6" i="20"/>
  <c r="Q6" i="20"/>
  <c r="P6" i="20"/>
  <c r="O6" i="20"/>
  <c r="N6" i="20"/>
  <c r="M6" i="20"/>
  <c r="L6" i="20"/>
  <c r="K6" i="20"/>
  <c r="J6" i="20"/>
  <c r="H6" i="20"/>
  <c r="G6" i="20"/>
  <c r="E6" i="20"/>
  <c r="D6" i="20"/>
  <c r="B6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H63" i="11"/>
  <c r="G63" i="11"/>
  <c r="E63" i="11"/>
  <c r="D63" i="11"/>
  <c r="B63" i="11"/>
  <c r="V88" i="11"/>
  <c r="U88" i="11"/>
  <c r="T88" i="11"/>
  <c r="V87" i="11"/>
  <c r="U87" i="11"/>
  <c r="T87" i="11"/>
  <c r="V86" i="11"/>
  <c r="U86" i="11"/>
  <c r="T86" i="11"/>
  <c r="V85" i="11"/>
  <c r="U85" i="11"/>
  <c r="T85" i="11"/>
  <c r="V84" i="11"/>
  <c r="U84" i="11"/>
  <c r="T84" i="11"/>
  <c r="V83" i="11"/>
  <c r="U83" i="11"/>
  <c r="T83" i="11"/>
  <c r="V82" i="11"/>
  <c r="U82" i="11"/>
  <c r="T82" i="11"/>
  <c r="U81" i="11"/>
  <c r="T81" i="11"/>
  <c r="U80" i="11"/>
  <c r="T80" i="11"/>
  <c r="U79" i="11"/>
  <c r="T79" i="11"/>
  <c r="U78" i="11"/>
  <c r="T78" i="11"/>
  <c r="U77" i="11"/>
  <c r="T77" i="11"/>
  <c r="V76" i="11"/>
  <c r="U76" i="11"/>
  <c r="T76" i="11"/>
  <c r="V75" i="11"/>
  <c r="U75" i="11"/>
  <c r="T75" i="11"/>
  <c r="V74" i="11"/>
  <c r="U74" i="11"/>
  <c r="T74" i="11"/>
  <c r="V73" i="11"/>
  <c r="U73" i="11"/>
  <c r="T73" i="11"/>
  <c r="V72" i="11"/>
  <c r="U72" i="11"/>
  <c r="T72" i="11"/>
  <c r="V71" i="11"/>
  <c r="U71" i="11"/>
  <c r="T71" i="11"/>
  <c r="V70" i="11"/>
  <c r="U70" i="11"/>
  <c r="T70" i="11"/>
  <c r="V69" i="11"/>
  <c r="U69" i="11"/>
  <c r="T69" i="11"/>
  <c r="V68" i="11"/>
  <c r="U68" i="11"/>
  <c r="T68" i="11"/>
  <c r="V67" i="11"/>
  <c r="U67" i="11"/>
  <c r="T67" i="11"/>
  <c r="V66" i="11"/>
  <c r="U66" i="11"/>
  <c r="T66" i="11"/>
  <c r="V65" i="11"/>
  <c r="U65" i="11"/>
  <c r="T65" i="11"/>
  <c r="R88" i="11"/>
  <c r="Q88" i="11"/>
  <c r="R87" i="11"/>
  <c r="Q87" i="11"/>
  <c r="R86" i="11"/>
  <c r="Q86" i="11"/>
  <c r="R85" i="11"/>
  <c r="Q85" i="11"/>
  <c r="R84" i="11"/>
  <c r="Q84" i="11"/>
  <c r="R83" i="11"/>
  <c r="Q83" i="11"/>
  <c r="R82" i="11"/>
  <c r="Q82" i="11"/>
  <c r="R81" i="11"/>
  <c r="Q81" i="11"/>
  <c r="R80" i="11"/>
  <c r="Q80" i="11"/>
  <c r="R79" i="11"/>
  <c r="Q79" i="11"/>
  <c r="R78" i="11"/>
  <c r="Q78" i="11"/>
  <c r="R77" i="11"/>
  <c r="Q77" i="11"/>
  <c r="S76" i="11"/>
  <c r="R76" i="11"/>
  <c r="Q76" i="11"/>
  <c r="S75" i="11"/>
  <c r="R75" i="11"/>
  <c r="Q75" i="11"/>
  <c r="S74" i="11"/>
  <c r="R74" i="11"/>
  <c r="Q74" i="11"/>
  <c r="S73" i="11"/>
  <c r="R73" i="11"/>
  <c r="Q73" i="11"/>
  <c r="S72" i="11"/>
  <c r="R72" i="11"/>
  <c r="Q72" i="11"/>
  <c r="S71" i="11"/>
  <c r="R71" i="11"/>
  <c r="Q71" i="11"/>
  <c r="S70" i="11"/>
  <c r="R70" i="11"/>
  <c r="Q70" i="11"/>
  <c r="S69" i="11"/>
  <c r="R69" i="11"/>
  <c r="Q69" i="11"/>
  <c r="S68" i="11"/>
  <c r="R68" i="11"/>
  <c r="Q68" i="11"/>
  <c r="S67" i="11"/>
  <c r="R67" i="11"/>
  <c r="Q67" i="11"/>
  <c r="S66" i="11"/>
  <c r="R66" i="11"/>
  <c r="Q66" i="11"/>
  <c r="S65" i="11"/>
  <c r="R65" i="11"/>
  <c r="Q65" i="11"/>
  <c r="P76" i="11"/>
  <c r="P75" i="11"/>
  <c r="P74" i="11"/>
  <c r="P73" i="11"/>
  <c r="P72" i="11"/>
  <c r="O72" i="11"/>
  <c r="N72" i="11"/>
  <c r="P71" i="11"/>
  <c r="O71" i="11"/>
  <c r="N71" i="11"/>
  <c r="P70" i="11"/>
  <c r="O70" i="11"/>
  <c r="N70" i="11"/>
  <c r="P69" i="11"/>
  <c r="O69" i="11"/>
  <c r="N69" i="11"/>
  <c r="P68" i="11"/>
  <c r="O68" i="11"/>
  <c r="N68" i="11"/>
  <c r="P67" i="11"/>
  <c r="O67" i="11"/>
  <c r="N67" i="11"/>
  <c r="P66" i="11"/>
  <c r="O66" i="11"/>
  <c r="N66" i="11"/>
  <c r="P65" i="11"/>
  <c r="O65" i="11"/>
  <c r="N65" i="11"/>
  <c r="M85" i="11"/>
  <c r="L85" i="11"/>
  <c r="K85" i="11"/>
  <c r="M76" i="11"/>
  <c r="M75" i="11"/>
  <c r="M74" i="11"/>
  <c r="M73" i="11"/>
  <c r="K73" i="11"/>
  <c r="M72" i="11"/>
  <c r="L72" i="11"/>
  <c r="K72" i="11"/>
  <c r="M71" i="11"/>
  <c r="L71" i="11"/>
  <c r="K71" i="11"/>
  <c r="M70" i="11"/>
  <c r="L70" i="11"/>
  <c r="K70" i="11"/>
  <c r="M69" i="11"/>
  <c r="L69" i="11"/>
  <c r="K69" i="11"/>
  <c r="M68" i="11"/>
  <c r="L68" i="11"/>
  <c r="K68" i="11"/>
  <c r="M67" i="11"/>
  <c r="L67" i="11"/>
  <c r="K67" i="11"/>
  <c r="M66" i="11"/>
  <c r="L66" i="11"/>
  <c r="K66" i="11"/>
  <c r="M65" i="11"/>
  <c r="L65" i="11"/>
  <c r="K65" i="11"/>
  <c r="I88" i="11"/>
  <c r="J85" i="11"/>
  <c r="I85" i="11"/>
  <c r="H85" i="11"/>
  <c r="J80" i="11"/>
  <c r="H73" i="11"/>
  <c r="J72" i="11"/>
  <c r="I72" i="11"/>
  <c r="H72" i="11"/>
  <c r="J71" i="11"/>
  <c r="I71" i="11"/>
  <c r="H71" i="11"/>
  <c r="J70" i="11"/>
  <c r="J69" i="11"/>
  <c r="H69" i="11"/>
  <c r="J68" i="11"/>
  <c r="J67" i="11"/>
  <c r="H67" i="11"/>
  <c r="J66" i="11"/>
  <c r="J65" i="11"/>
  <c r="H65" i="11"/>
  <c r="G85" i="11"/>
  <c r="F85" i="11"/>
  <c r="E85" i="11"/>
  <c r="E73" i="11"/>
  <c r="G72" i="11"/>
  <c r="F72" i="11"/>
  <c r="E72" i="11"/>
  <c r="G71" i="11"/>
  <c r="F71" i="11"/>
  <c r="E71" i="11"/>
  <c r="G70" i="11"/>
  <c r="G69" i="11"/>
  <c r="G68" i="11"/>
  <c r="G67" i="11"/>
  <c r="G66" i="11"/>
  <c r="G65" i="11"/>
  <c r="V62" i="11"/>
  <c r="U62" i="11"/>
  <c r="T62" i="11"/>
  <c r="V61" i="11"/>
  <c r="U61" i="11"/>
  <c r="T61" i="11"/>
  <c r="V60" i="11"/>
  <c r="U60" i="11"/>
  <c r="T60" i="11"/>
  <c r="V59" i="11"/>
  <c r="U59" i="11"/>
  <c r="T59" i="11"/>
  <c r="V58" i="11"/>
  <c r="U58" i="11"/>
  <c r="T58" i="11"/>
  <c r="V57" i="11"/>
  <c r="U57" i="11"/>
  <c r="T57" i="11"/>
  <c r="V56" i="11"/>
  <c r="U56" i="11"/>
  <c r="T56" i="11"/>
  <c r="V55" i="11"/>
  <c r="U55" i="11"/>
  <c r="T55" i="11"/>
  <c r="V54" i="11"/>
  <c r="U54" i="11"/>
  <c r="T54" i="11"/>
  <c r="V53" i="11"/>
  <c r="U53" i="11"/>
  <c r="T53" i="11"/>
  <c r="V52" i="11"/>
  <c r="U52" i="11"/>
  <c r="T52" i="11"/>
  <c r="V51" i="11"/>
  <c r="U51" i="11"/>
  <c r="T51" i="11"/>
  <c r="V50" i="11"/>
  <c r="U50" i="11"/>
  <c r="T50" i="11"/>
  <c r="V49" i="11"/>
  <c r="U49" i="11"/>
  <c r="T49" i="11"/>
  <c r="V48" i="11"/>
  <c r="U48" i="11"/>
  <c r="T48" i="11"/>
  <c r="V47" i="11"/>
  <c r="U47" i="11"/>
  <c r="T47" i="11"/>
  <c r="V46" i="11"/>
  <c r="U46" i="11"/>
  <c r="T46" i="11"/>
  <c r="S62" i="11"/>
  <c r="R62" i="11"/>
  <c r="Q62" i="11"/>
  <c r="S61" i="11"/>
  <c r="R61" i="11"/>
  <c r="Q61" i="11"/>
  <c r="S60" i="11"/>
  <c r="R60" i="11"/>
  <c r="Q60" i="11"/>
  <c r="S59" i="11"/>
  <c r="R59" i="11"/>
  <c r="Q59" i="11"/>
  <c r="S58" i="11"/>
  <c r="R58" i="11"/>
  <c r="Q58" i="11"/>
  <c r="S57" i="11"/>
  <c r="R57" i="11"/>
  <c r="Q57" i="11"/>
  <c r="S56" i="11"/>
  <c r="R56" i="11"/>
  <c r="Q56" i="11"/>
  <c r="S55" i="11"/>
  <c r="R55" i="11"/>
  <c r="Q55" i="11"/>
  <c r="S54" i="11"/>
  <c r="R54" i="11"/>
  <c r="Q54" i="11"/>
  <c r="S53" i="11"/>
  <c r="R53" i="11"/>
  <c r="Q53" i="11"/>
  <c r="S52" i="11"/>
  <c r="R52" i="11"/>
  <c r="Q52" i="11"/>
  <c r="S51" i="11"/>
  <c r="R51" i="11"/>
  <c r="Q51" i="11"/>
  <c r="S50" i="11"/>
  <c r="R50" i="11"/>
  <c r="Q50" i="11"/>
  <c r="S49" i="11"/>
  <c r="R49" i="11"/>
  <c r="Q49" i="11"/>
  <c r="S48" i="11"/>
  <c r="R48" i="11"/>
  <c r="Q48" i="11"/>
  <c r="S47" i="11"/>
  <c r="R47" i="11"/>
  <c r="Q47" i="11"/>
  <c r="S46" i="11"/>
  <c r="R46" i="11"/>
  <c r="Q46" i="11"/>
  <c r="P62" i="11"/>
  <c r="O62" i="11"/>
  <c r="N62" i="11"/>
  <c r="P61" i="11"/>
  <c r="O61" i="11"/>
  <c r="N61" i="11"/>
  <c r="P60" i="11"/>
  <c r="O60" i="11"/>
  <c r="N60" i="11"/>
  <c r="P59" i="11"/>
  <c r="O59" i="11"/>
  <c r="N59" i="11"/>
  <c r="P58" i="11"/>
  <c r="O58" i="11"/>
  <c r="N58" i="11"/>
  <c r="P57" i="11"/>
  <c r="O57" i="11"/>
  <c r="N57" i="11"/>
  <c r="P56" i="11"/>
  <c r="O56" i="11"/>
  <c r="N56" i="11"/>
  <c r="P55" i="11"/>
  <c r="O55" i="11"/>
  <c r="N55" i="11"/>
  <c r="P54" i="11"/>
  <c r="O54" i="11"/>
  <c r="N54" i="11"/>
  <c r="P53" i="11"/>
  <c r="O53" i="11"/>
  <c r="N53" i="11"/>
  <c r="P52" i="11"/>
  <c r="O52" i="11"/>
  <c r="N52" i="11"/>
  <c r="P51" i="11"/>
  <c r="O51" i="11"/>
  <c r="N51" i="11"/>
  <c r="P50" i="11"/>
  <c r="O50" i="11"/>
  <c r="N50" i="11"/>
  <c r="P49" i="11"/>
  <c r="O49" i="11"/>
  <c r="N49" i="11"/>
  <c r="P48" i="11"/>
  <c r="O48" i="11"/>
  <c r="N48" i="11"/>
  <c r="P47" i="11"/>
  <c r="O47" i="11"/>
  <c r="N47" i="11"/>
  <c r="P46" i="11"/>
  <c r="O46" i="11"/>
  <c r="N46" i="11"/>
  <c r="M62" i="11"/>
  <c r="L62" i="11"/>
  <c r="K62" i="11"/>
  <c r="M61" i="11"/>
  <c r="L61" i="11"/>
  <c r="K61" i="11"/>
  <c r="M60" i="11"/>
  <c r="L60" i="11"/>
  <c r="K60" i="11"/>
  <c r="M59" i="11"/>
  <c r="L59" i="11"/>
  <c r="K59" i="11"/>
  <c r="M58" i="11"/>
  <c r="L58" i="11"/>
  <c r="K58" i="11"/>
  <c r="M57" i="11"/>
  <c r="L57" i="11"/>
  <c r="K57" i="11"/>
  <c r="M56" i="11"/>
  <c r="L56" i="11"/>
  <c r="K56" i="11"/>
  <c r="M55" i="11"/>
  <c r="L55" i="11"/>
  <c r="K55" i="11"/>
  <c r="M54" i="11"/>
  <c r="L54" i="11"/>
  <c r="K54" i="11"/>
  <c r="M53" i="11"/>
  <c r="L53" i="11"/>
  <c r="K53" i="11"/>
  <c r="M52" i="11"/>
  <c r="L52" i="11"/>
  <c r="K52" i="11"/>
  <c r="M51" i="11"/>
  <c r="L51" i="11"/>
  <c r="K51" i="11"/>
  <c r="M50" i="11"/>
  <c r="L50" i="11"/>
  <c r="K50" i="11"/>
  <c r="M49" i="11"/>
  <c r="L49" i="11"/>
  <c r="K49" i="11"/>
  <c r="M48" i="11"/>
  <c r="L48" i="11"/>
  <c r="K48" i="11"/>
  <c r="M47" i="11"/>
  <c r="L47" i="11"/>
  <c r="K47" i="11"/>
  <c r="M46" i="11"/>
  <c r="L46" i="11"/>
  <c r="K46" i="11"/>
  <c r="J62" i="11"/>
  <c r="H62" i="11"/>
  <c r="J61" i="11"/>
  <c r="H61" i="11"/>
  <c r="J60" i="11"/>
  <c r="H60" i="11"/>
  <c r="J59" i="11"/>
  <c r="H59" i="11"/>
  <c r="J58" i="11"/>
  <c r="H58" i="11"/>
  <c r="J57" i="11"/>
  <c r="I57" i="11"/>
  <c r="H57" i="11"/>
  <c r="J56" i="11"/>
  <c r="I56" i="11"/>
  <c r="H56" i="11"/>
  <c r="J55" i="11"/>
  <c r="I55" i="11"/>
  <c r="H55" i="11"/>
  <c r="J54" i="11"/>
  <c r="H54" i="11"/>
  <c r="J53" i="11"/>
  <c r="I53" i="11"/>
  <c r="H53" i="11"/>
  <c r="J52" i="11"/>
  <c r="I52" i="11"/>
  <c r="H52" i="11"/>
  <c r="J51" i="11"/>
  <c r="H51" i="11"/>
  <c r="J50" i="11"/>
  <c r="H50" i="11"/>
  <c r="J49" i="11"/>
  <c r="H49" i="11"/>
  <c r="J48" i="11"/>
  <c r="H48" i="11"/>
  <c r="J47" i="11"/>
  <c r="H47" i="11"/>
  <c r="J46" i="11"/>
  <c r="H46" i="11"/>
  <c r="G62" i="11"/>
  <c r="E62" i="11"/>
  <c r="G61" i="11"/>
  <c r="E61" i="11"/>
  <c r="G60" i="11"/>
  <c r="E60" i="11"/>
  <c r="G59" i="11"/>
  <c r="E59" i="11"/>
  <c r="G58" i="11"/>
  <c r="F58" i="11"/>
  <c r="E58" i="11"/>
  <c r="G57" i="11"/>
  <c r="F57" i="11"/>
  <c r="E57" i="11"/>
  <c r="G56" i="11"/>
  <c r="F56" i="11"/>
  <c r="E56" i="11"/>
  <c r="G55" i="11"/>
  <c r="F55" i="11"/>
  <c r="E55" i="11"/>
  <c r="G54" i="11"/>
  <c r="E54" i="11"/>
  <c r="G53" i="11"/>
  <c r="F53" i="11"/>
  <c r="E53" i="11"/>
  <c r="G52" i="11"/>
  <c r="F52" i="11"/>
  <c r="E52" i="11"/>
  <c r="G51" i="11"/>
  <c r="E51" i="11"/>
  <c r="G50" i="11"/>
  <c r="E50" i="11"/>
  <c r="G49" i="11"/>
  <c r="E49" i="11"/>
  <c r="G48" i="11"/>
  <c r="E48" i="11"/>
  <c r="G47" i="11"/>
  <c r="E47" i="11"/>
  <c r="G46" i="11"/>
  <c r="E46" i="11"/>
  <c r="D85" i="11"/>
  <c r="C85" i="11"/>
  <c r="B85" i="11"/>
  <c r="D80" i="11"/>
  <c r="B73" i="11"/>
  <c r="D72" i="11"/>
  <c r="C72" i="11"/>
  <c r="B72" i="11"/>
  <c r="D71" i="11"/>
  <c r="C71" i="11"/>
  <c r="B71" i="11"/>
  <c r="D70" i="11"/>
  <c r="D69" i="11"/>
  <c r="D68" i="11"/>
  <c r="D67" i="11"/>
  <c r="D66" i="11"/>
  <c r="D65" i="11"/>
  <c r="D62" i="11"/>
  <c r="B62" i="11"/>
  <c r="D61" i="11"/>
  <c r="B61" i="11"/>
  <c r="D60" i="11"/>
  <c r="B60" i="11"/>
  <c r="D59" i="11"/>
  <c r="B59" i="11"/>
  <c r="D58" i="11"/>
  <c r="B58" i="11"/>
  <c r="D57" i="11"/>
  <c r="C57" i="11"/>
  <c r="B57" i="11"/>
  <c r="D56" i="11"/>
  <c r="C56" i="11"/>
  <c r="B56" i="11"/>
  <c r="D55" i="11"/>
  <c r="C55" i="11"/>
  <c r="B55" i="11"/>
  <c r="D54" i="11"/>
  <c r="B54" i="11"/>
  <c r="D53" i="11"/>
  <c r="C53" i="11"/>
  <c r="B53" i="11"/>
  <c r="D52" i="11"/>
  <c r="C52" i="11"/>
  <c r="B52" i="11"/>
  <c r="D51" i="11"/>
  <c r="B51" i="11"/>
  <c r="D50" i="11"/>
  <c r="B50" i="11"/>
  <c r="D49" i="11"/>
  <c r="B49" i="11"/>
  <c r="D48" i="11"/>
  <c r="B48" i="11"/>
  <c r="D47" i="11"/>
  <c r="B47" i="11"/>
  <c r="D46" i="11"/>
  <c r="B46" i="11"/>
  <c r="AH47" i="16"/>
  <c r="AG47" i="16"/>
  <c r="AF47" i="16"/>
  <c r="AE47" i="16"/>
  <c r="AH45" i="16"/>
  <c r="L68" i="20" s="1"/>
  <c r="AG45" i="16"/>
  <c r="L67" i="20" s="1"/>
  <c r="AE21" i="16"/>
  <c r="R29" i="11" s="1"/>
  <c r="AF21" i="16"/>
  <c r="AG21" i="16"/>
  <c r="AH21" i="16"/>
  <c r="R31" i="11"/>
  <c r="AH47" i="17"/>
  <c r="AG47" i="17"/>
  <c r="AF47" i="17"/>
  <c r="AE47" i="17"/>
  <c r="AH46" i="17"/>
  <c r="AG46" i="17"/>
  <c r="AF46" i="17"/>
  <c r="AE46" i="17"/>
  <c r="AH45" i="17"/>
  <c r="AG45" i="17"/>
  <c r="AF45" i="17"/>
  <c r="AE45" i="17"/>
  <c r="AE19" i="17"/>
  <c r="AF19" i="17"/>
  <c r="AG19" i="17"/>
  <c r="AH19" i="17"/>
  <c r="M29" i="11"/>
  <c r="T46" i="16"/>
  <c r="AT46" i="16" s="1"/>
  <c r="O80" i="20" s="1"/>
  <c r="R42" i="16"/>
  <c r="D20" i="16"/>
  <c r="D19" i="16"/>
  <c r="D18" i="16"/>
  <c r="D17" i="16"/>
  <c r="D16" i="16"/>
  <c r="V44" i="11"/>
  <c r="M44" i="11"/>
  <c r="G44" i="11"/>
  <c r="V43" i="11"/>
  <c r="V42" i="11"/>
  <c r="M42" i="11"/>
  <c r="V41" i="11"/>
  <c r="M41" i="11"/>
  <c r="J41" i="11"/>
  <c r="G41" i="11"/>
  <c r="V40" i="11"/>
  <c r="G40" i="11"/>
  <c r="V39" i="11"/>
  <c r="J39" i="11"/>
  <c r="V38" i="11"/>
  <c r="P38" i="11"/>
  <c r="V37" i="11"/>
  <c r="P37" i="11"/>
  <c r="M37" i="11"/>
  <c r="V36" i="11"/>
  <c r="V35" i="11"/>
  <c r="M35" i="11"/>
  <c r="V34" i="11"/>
  <c r="V33" i="11"/>
  <c r="M33" i="11"/>
  <c r="V32" i="11"/>
  <c r="V31" i="11"/>
  <c r="V30" i="11"/>
  <c r="V29" i="11"/>
  <c r="V28" i="11"/>
  <c r="S28" i="11"/>
  <c r="P28" i="11"/>
  <c r="M28" i="11"/>
  <c r="J28" i="11"/>
  <c r="G28" i="11"/>
  <c r="V27" i="11"/>
  <c r="S27" i="11"/>
  <c r="P27" i="11"/>
  <c r="M27" i="11"/>
  <c r="J27" i="11"/>
  <c r="G27" i="11"/>
  <c r="V26" i="11"/>
  <c r="P26" i="11"/>
  <c r="M26" i="11"/>
  <c r="J26" i="11"/>
  <c r="G26" i="11"/>
  <c r="V25" i="11"/>
  <c r="P25" i="11"/>
  <c r="M25" i="11"/>
  <c r="J25" i="11"/>
  <c r="G25" i="11"/>
  <c r="V24" i="11"/>
  <c r="P24" i="11"/>
  <c r="M24" i="11"/>
  <c r="J24" i="11"/>
  <c r="G24" i="11"/>
  <c r="V23" i="11"/>
  <c r="S23" i="11"/>
  <c r="P23" i="11"/>
  <c r="M23" i="11"/>
  <c r="J23" i="11"/>
  <c r="G23" i="11"/>
  <c r="V22" i="11"/>
  <c r="S22" i="11"/>
  <c r="P22" i="11"/>
  <c r="M22" i="11"/>
  <c r="J22" i="11"/>
  <c r="G22" i="11"/>
  <c r="V21" i="11"/>
  <c r="S21" i="11"/>
  <c r="P21" i="11"/>
  <c r="M21" i="11"/>
  <c r="J21" i="11"/>
  <c r="G21" i="11"/>
  <c r="V19" i="11"/>
  <c r="S19" i="11"/>
  <c r="P19" i="11"/>
  <c r="M19" i="11"/>
  <c r="J19" i="11"/>
  <c r="G19" i="11"/>
  <c r="V18" i="11"/>
  <c r="S18" i="11"/>
  <c r="P18" i="11"/>
  <c r="M18" i="11"/>
  <c r="J18" i="11"/>
  <c r="G18" i="11"/>
  <c r="V17" i="11"/>
  <c r="P17" i="11"/>
  <c r="M17" i="11"/>
  <c r="J17" i="11"/>
  <c r="G17" i="11"/>
  <c r="V16" i="11"/>
  <c r="P16" i="11"/>
  <c r="M16" i="11"/>
  <c r="J16" i="11"/>
  <c r="G16" i="11"/>
  <c r="V15" i="11"/>
  <c r="P15" i="11"/>
  <c r="M15" i="11"/>
  <c r="J15" i="11"/>
  <c r="G15" i="11"/>
  <c r="V14" i="11"/>
  <c r="S14" i="11"/>
  <c r="P14" i="11"/>
  <c r="M14" i="11"/>
  <c r="J14" i="11"/>
  <c r="G14" i="11"/>
  <c r="V13" i="11"/>
  <c r="S13" i="11"/>
  <c r="P13" i="11"/>
  <c r="M13" i="11"/>
  <c r="J13" i="11"/>
  <c r="G13" i="11"/>
  <c r="V12" i="11"/>
  <c r="S12" i="11"/>
  <c r="P12" i="11"/>
  <c r="M12" i="11"/>
  <c r="J12" i="11"/>
  <c r="G12" i="11"/>
  <c r="V11" i="11"/>
  <c r="S11" i="11"/>
  <c r="P11" i="11"/>
  <c r="M11" i="11"/>
  <c r="J11" i="11"/>
  <c r="G11" i="11"/>
  <c r="V10" i="11"/>
  <c r="S10" i="11"/>
  <c r="P10" i="11"/>
  <c r="M10" i="11"/>
  <c r="J10" i="11"/>
  <c r="G10" i="11"/>
  <c r="V9" i="11"/>
  <c r="S9" i="11"/>
  <c r="P9" i="11"/>
  <c r="M9" i="11"/>
  <c r="J9" i="11"/>
  <c r="G9" i="11"/>
  <c r="V8" i="11"/>
  <c r="P8" i="11"/>
  <c r="M8" i="11"/>
  <c r="J8" i="11"/>
  <c r="G8" i="11"/>
  <c r="V7" i="11"/>
  <c r="P7" i="11"/>
  <c r="M7" i="11"/>
  <c r="J7" i="11"/>
  <c r="G7" i="11"/>
  <c r="V6" i="11"/>
  <c r="P6" i="11"/>
  <c r="M6" i="11"/>
  <c r="J6" i="11"/>
  <c r="G6" i="11"/>
  <c r="V5" i="11"/>
  <c r="S5" i="11"/>
  <c r="P5" i="11"/>
  <c r="M5" i="11"/>
  <c r="J5" i="11"/>
  <c r="G5" i="11"/>
  <c r="V4" i="11"/>
  <c r="S4" i="11"/>
  <c r="P4" i="11"/>
  <c r="M4" i="11"/>
  <c r="J4" i="11"/>
  <c r="G4" i="11"/>
  <c r="V3" i="11"/>
  <c r="S3" i="11"/>
  <c r="P3" i="11"/>
  <c r="M3" i="11"/>
  <c r="J3" i="11"/>
  <c r="G3" i="11"/>
  <c r="U44" i="11"/>
  <c r="U43" i="11"/>
  <c r="U42" i="11"/>
  <c r="U41" i="11"/>
  <c r="U40" i="11"/>
  <c r="U39" i="11"/>
  <c r="U38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U3" i="11"/>
  <c r="R32" i="11"/>
  <c r="R30" i="11"/>
  <c r="R28" i="11"/>
  <c r="R27" i="11"/>
  <c r="R26" i="11"/>
  <c r="R25" i="11"/>
  <c r="R24" i="11"/>
  <c r="R23" i="11"/>
  <c r="R22" i="11"/>
  <c r="R21" i="11"/>
  <c r="R19" i="11"/>
  <c r="R18" i="11"/>
  <c r="R17" i="11"/>
  <c r="R16" i="11"/>
  <c r="R15" i="11"/>
  <c r="R14" i="11"/>
  <c r="R13" i="11"/>
  <c r="R12" i="11"/>
  <c r="R11" i="11"/>
  <c r="R10" i="11"/>
  <c r="R9" i="11"/>
  <c r="R8" i="11"/>
  <c r="R7" i="11"/>
  <c r="R6" i="11"/>
  <c r="R5" i="11"/>
  <c r="R4" i="11"/>
  <c r="R3" i="11"/>
  <c r="O28" i="11"/>
  <c r="O27" i="11"/>
  <c r="O26" i="11"/>
  <c r="O25" i="11"/>
  <c r="O24" i="11"/>
  <c r="O23" i="11"/>
  <c r="O22" i="11"/>
  <c r="O21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L41" i="11"/>
  <c r="L28" i="11"/>
  <c r="L27" i="11"/>
  <c r="L26" i="11"/>
  <c r="L25" i="11"/>
  <c r="L24" i="11"/>
  <c r="L23" i="11"/>
  <c r="L22" i="11"/>
  <c r="L21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I41" i="11"/>
  <c r="I28" i="11"/>
  <c r="I27" i="11"/>
  <c r="I24" i="11"/>
  <c r="I17" i="11"/>
  <c r="I16" i="11"/>
  <c r="I15" i="11"/>
  <c r="I14" i="11"/>
  <c r="I13" i="11"/>
  <c r="I12" i="11"/>
  <c r="I11" i="11"/>
  <c r="I10" i="11"/>
  <c r="I9" i="11"/>
  <c r="I5" i="11"/>
  <c r="I4" i="11"/>
  <c r="I3" i="11"/>
  <c r="F41" i="11"/>
  <c r="F28" i="11"/>
  <c r="F27" i="11"/>
  <c r="F21" i="11"/>
  <c r="F17" i="11"/>
  <c r="F16" i="11"/>
  <c r="F15" i="11"/>
  <c r="F14" i="11"/>
  <c r="F13" i="11"/>
  <c r="F12" i="11"/>
  <c r="F11" i="11"/>
  <c r="F10" i="11"/>
  <c r="F9" i="11"/>
  <c r="F5" i="11"/>
  <c r="F4" i="11"/>
  <c r="F3" i="11"/>
  <c r="D44" i="11"/>
  <c r="D41" i="11"/>
  <c r="D38" i="11"/>
  <c r="D28" i="11"/>
  <c r="D27" i="11"/>
  <c r="D26" i="11"/>
  <c r="D25" i="11"/>
  <c r="D24" i="11"/>
  <c r="D23" i="11"/>
  <c r="D22" i="11"/>
  <c r="D21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C41" i="11"/>
  <c r="C28" i="11"/>
  <c r="C27" i="11"/>
  <c r="C18" i="11"/>
  <c r="C17" i="11"/>
  <c r="C16" i="11"/>
  <c r="C15" i="11"/>
  <c r="C14" i="11"/>
  <c r="C13" i="11"/>
  <c r="C12" i="11"/>
  <c r="C11" i="11"/>
  <c r="C10" i="11"/>
  <c r="C9" i="11"/>
  <c r="C5" i="11"/>
  <c r="C4" i="11"/>
  <c r="C3" i="11"/>
  <c r="D36" i="6"/>
  <c r="T36" i="6" s="1"/>
  <c r="AN36" i="6" s="1"/>
  <c r="D35" i="6"/>
  <c r="T35" i="6" s="1"/>
  <c r="AN35" i="6" s="1"/>
  <c r="D34" i="6"/>
  <c r="R34" i="6" s="1"/>
  <c r="D33" i="6"/>
  <c r="D32" i="6"/>
  <c r="D31" i="6"/>
  <c r="T31" i="6" s="1"/>
  <c r="AN31" i="6" s="1"/>
  <c r="D30" i="6"/>
  <c r="E30" i="6" s="1"/>
  <c r="S9" i="6"/>
  <c r="S8" i="6"/>
  <c r="S7" i="6"/>
  <c r="S6" i="6"/>
  <c r="S5" i="6"/>
  <c r="S32" i="6"/>
  <c r="AL32" i="6" s="1"/>
  <c r="D10" i="6"/>
  <c r="D9" i="6"/>
  <c r="D8" i="6"/>
  <c r="D7" i="6"/>
  <c r="D6" i="6"/>
  <c r="D5" i="6"/>
  <c r="D4" i="6"/>
  <c r="AD48" i="17"/>
  <c r="AC48" i="17"/>
  <c r="T48" i="17"/>
  <c r="S48" i="17"/>
  <c r="AM48" i="17" s="1"/>
  <c r="V73" i="20" s="1"/>
  <c r="R48" i="17"/>
  <c r="AK48" i="17" s="1"/>
  <c r="V79" i="11" s="1"/>
  <c r="Q48" i="17"/>
  <c r="H48" i="17"/>
  <c r="AB48" i="17" s="1"/>
  <c r="AK47" i="17"/>
  <c r="S71" i="20" s="1"/>
  <c r="AB47" i="17"/>
  <c r="AA47" i="17"/>
  <c r="Z47" i="17"/>
  <c r="Y47" i="17"/>
  <c r="X47" i="17"/>
  <c r="W47" i="17"/>
  <c r="T47" i="17"/>
  <c r="AS47" i="17" s="1"/>
  <c r="S87" i="11" s="1"/>
  <c r="S47" i="17"/>
  <c r="AL47" i="17" s="1"/>
  <c r="S80" i="11" s="1"/>
  <c r="R47" i="17"/>
  <c r="AI47" i="17" s="1"/>
  <c r="S77" i="11" s="1"/>
  <c r="O47" i="17"/>
  <c r="AC47" i="17" s="1"/>
  <c r="L47" i="17"/>
  <c r="AB46" i="17"/>
  <c r="AA46" i="17"/>
  <c r="Z46" i="17"/>
  <c r="Y46" i="17"/>
  <c r="X46" i="17"/>
  <c r="W46" i="17"/>
  <c r="T46" i="17"/>
  <c r="AS46" i="17" s="1"/>
  <c r="P79" i="20" s="1"/>
  <c r="S46" i="17"/>
  <c r="AL46" i="17" s="1"/>
  <c r="P72" i="20" s="1"/>
  <c r="R46" i="17"/>
  <c r="AK46" i="17" s="1"/>
  <c r="P79" i="11" s="1"/>
  <c r="O46" i="17"/>
  <c r="AD46" i="17" s="1"/>
  <c r="L46" i="17"/>
  <c r="AB45" i="17"/>
  <c r="AA45" i="17"/>
  <c r="Z45" i="17"/>
  <c r="Y45" i="17"/>
  <c r="X45" i="17"/>
  <c r="W45" i="17"/>
  <c r="T45" i="17"/>
  <c r="AT45" i="17" s="1"/>
  <c r="M88" i="11" s="1"/>
  <c r="S45" i="17"/>
  <c r="AL45" i="17" s="1"/>
  <c r="M72" i="20" s="1"/>
  <c r="R45" i="17"/>
  <c r="O45" i="17"/>
  <c r="AD45" i="17" s="1"/>
  <c r="L45" i="17"/>
  <c r="AB44" i="17"/>
  <c r="AA44" i="17"/>
  <c r="Z44" i="17"/>
  <c r="Y44" i="17"/>
  <c r="X44" i="17"/>
  <c r="W44" i="17"/>
  <c r="T44" i="17"/>
  <c r="AT44" i="17" s="1"/>
  <c r="J80" i="20" s="1"/>
  <c r="S44" i="17"/>
  <c r="AL44" i="17" s="1"/>
  <c r="J72" i="20" s="1"/>
  <c r="R44" i="17"/>
  <c r="O44" i="17"/>
  <c r="AD44" i="17" s="1"/>
  <c r="L44" i="17"/>
  <c r="AB43" i="17"/>
  <c r="AA43" i="17"/>
  <c r="Z43" i="17"/>
  <c r="Y43" i="17"/>
  <c r="X43" i="17"/>
  <c r="W43" i="17"/>
  <c r="T43" i="17"/>
  <c r="AT43" i="17" s="1"/>
  <c r="G80" i="20" s="1"/>
  <c r="S43" i="17"/>
  <c r="AL43" i="17" s="1"/>
  <c r="G72" i="20" s="1"/>
  <c r="R43" i="17"/>
  <c r="O43" i="17"/>
  <c r="AD43" i="17" s="1"/>
  <c r="L43" i="17"/>
  <c r="AB42" i="17"/>
  <c r="AA42" i="17"/>
  <c r="Z42" i="17"/>
  <c r="Y42" i="17"/>
  <c r="X42" i="17"/>
  <c r="W42" i="17"/>
  <c r="T42" i="17"/>
  <c r="AT42" i="17" s="1"/>
  <c r="D80" i="20" s="1"/>
  <c r="S42" i="17"/>
  <c r="AL42" i="17" s="1"/>
  <c r="D72" i="20" s="1"/>
  <c r="R42" i="17"/>
  <c r="O42" i="17"/>
  <c r="AD42" i="17" s="1"/>
  <c r="L42" i="17"/>
  <c r="AI36" i="17"/>
  <c r="T36" i="17"/>
  <c r="AN36" i="17" s="1"/>
  <c r="S36" i="17"/>
  <c r="AM36" i="17" s="1"/>
  <c r="R36" i="17"/>
  <c r="AJ36" i="17" s="1"/>
  <c r="P36" i="17"/>
  <c r="AE36" i="17" s="1"/>
  <c r="N36" i="17"/>
  <c r="M36" i="17"/>
  <c r="W36" i="17" s="1"/>
  <c r="I36" i="17"/>
  <c r="E36" i="17"/>
  <c r="AK35" i="17"/>
  <c r="AI35" i="17"/>
  <c r="X35" i="17"/>
  <c r="T35" i="17"/>
  <c r="AN35" i="17" s="1"/>
  <c r="S35" i="17"/>
  <c r="AM35" i="17" s="1"/>
  <c r="R35" i="17"/>
  <c r="AJ35" i="17" s="1"/>
  <c r="P35" i="17"/>
  <c r="AE35" i="17" s="1"/>
  <c r="N35" i="17"/>
  <c r="M35" i="17"/>
  <c r="W35" i="17" s="1"/>
  <c r="I35" i="17"/>
  <c r="E35" i="17"/>
  <c r="Y34" i="17"/>
  <c r="X34" i="17"/>
  <c r="T34" i="17"/>
  <c r="AN34" i="17" s="1"/>
  <c r="S34" i="17"/>
  <c r="AM34" i="17" s="1"/>
  <c r="R34" i="17"/>
  <c r="AJ34" i="17" s="1"/>
  <c r="P34" i="17"/>
  <c r="AE34" i="17" s="1"/>
  <c r="N34" i="17"/>
  <c r="M34" i="17"/>
  <c r="W34" i="17" s="1"/>
  <c r="I34" i="17"/>
  <c r="E34" i="17"/>
  <c r="AL33" i="17"/>
  <c r="AK33" i="17"/>
  <c r="AI33" i="17"/>
  <c r="T33" i="17"/>
  <c r="AN33" i="17" s="1"/>
  <c r="S33" i="17"/>
  <c r="AM33" i="17" s="1"/>
  <c r="R33" i="17"/>
  <c r="AJ33" i="17" s="1"/>
  <c r="P33" i="17"/>
  <c r="AE33" i="17" s="1"/>
  <c r="N33" i="17"/>
  <c r="M33" i="17"/>
  <c r="W33" i="17" s="1"/>
  <c r="I33" i="17"/>
  <c r="E33" i="17"/>
  <c r="AM32" i="17"/>
  <c r="AL32" i="17"/>
  <c r="AI32" i="17"/>
  <c r="T32" i="17"/>
  <c r="AN32" i="17" s="1"/>
  <c r="S32" i="17"/>
  <c r="R32" i="17"/>
  <c r="AJ32" i="17" s="1"/>
  <c r="P32" i="17"/>
  <c r="AE32" i="17" s="1"/>
  <c r="N32" i="17"/>
  <c r="M32" i="17"/>
  <c r="W32" i="17" s="1"/>
  <c r="I32" i="17"/>
  <c r="E32" i="17"/>
  <c r="AK31" i="17"/>
  <c r="AI31" i="17"/>
  <c r="X31" i="17"/>
  <c r="T31" i="17"/>
  <c r="AN31" i="17" s="1"/>
  <c r="S31" i="17"/>
  <c r="AM31" i="17" s="1"/>
  <c r="R31" i="17"/>
  <c r="AJ31" i="17" s="1"/>
  <c r="P31" i="17"/>
  <c r="AE31" i="17" s="1"/>
  <c r="N31" i="17"/>
  <c r="M31" i="17"/>
  <c r="W31" i="17" s="1"/>
  <c r="I31" i="17"/>
  <c r="E31" i="17"/>
  <c r="Y30" i="17"/>
  <c r="X30" i="17"/>
  <c r="T30" i="17"/>
  <c r="AN30" i="17" s="1"/>
  <c r="S30" i="17"/>
  <c r="AM30" i="17" s="1"/>
  <c r="R30" i="17"/>
  <c r="AJ30" i="17" s="1"/>
  <c r="P30" i="17"/>
  <c r="AE30" i="17" s="1"/>
  <c r="N30" i="17"/>
  <c r="M30" i="17"/>
  <c r="W30" i="17" s="1"/>
  <c r="I30" i="17"/>
  <c r="E30" i="17"/>
  <c r="AK22" i="17"/>
  <c r="AJ22" i="17"/>
  <c r="Y22" i="17"/>
  <c r="X22" i="17"/>
  <c r="S22" i="17"/>
  <c r="AM22" i="17" s="1"/>
  <c r="R22" i="17"/>
  <c r="AI22" i="17" s="1"/>
  <c r="O22" i="17"/>
  <c r="AD22" i="17" s="1"/>
  <c r="N22" i="17"/>
  <c r="M22" i="17"/>
  <c r="L22" i="17"/>
  <c r="H22" i="17"/>
  <c r="AT21" i="17"/>
  <c r="S44" i="11" s="1"/>
  <c r="AS21" i="17"/>
  <c r="S43" i="11" s="1"/>
  <c r="AR21" i="17"/>
  <c r="S42" i="11" s="1"/>
  <c r="AQ21" i="17"/>
  <c r="S41" i="11" s="1"/>
  <c r="AP21" i="17"/>
  <c r="S40" i="11" s="1"/>
  <c r="AO21" i="17"/>
  <c r="S39" i="11" s="1"/>
  <c r="AN21" i="17"/>
  <c r="S38" i="11" s="1"/>
  <c r="AM21" i="17"/>
  <c r="S37" i="11" s="1"/>
  <c r="AL21" i="17"/>
  <c r="S36" i="11" s="1"/>
  <c r="AK21" i="17"/>
  <c r="S35" i="11" s="1"/>
  <c r="AJ21" i="17"/>
  <c r="S34" i="11" s="1"/>
  <c r="AI21" i="17"/>
  <c r="S33" i="11" s="1"/>
  <c r="AB21" i="17"/>
  <c r="S19" i="20" s="1"/>
  <c r="AA21" i="17"/>
  <c r="S25" i="11" s="1"/>
  <c r="Z21" i="17"/>
  <c r="S24" i="11" s="1"/>
  <c r="Y21" i="17"/>
  <c r="X21" i="17"/>
  <c r="W21" i="17"/>
  <c r="O21" i="17"/>
  <c r="AD21" i="17" s="1"/>
  <c r="L21" i="17"/>
  <c r="AT20" i="17"/>
  <c r="P44" i="11" s="1"/>
  <c r="AS20" i="17"/>
  <c r="P43" i="11" s="1"/>
  <c r="AR20" i="17"/>
  <c r="P42" i="11" s="1"/>
  <c r="AQ20" i="17"/>
  <c r="P41" i="11" s="1"/>
  <c r="AP20" i="17"/>
  <c r="P40" i="11" s="1"/>
  <c r="AO20" i="17"/>
  <c r="P39" i="11" s="1"/>
  <c r="AN20" i="17"/>
  <c r="AM20" i="17"/>
  <c r="AL20" i="17"/>
  <c r="P36" i="11" s="1"/>
  <c r="AK20" i="17"/>
  <c r="P35" i="11" s="1"/>
  <c r="AJ20" i="17"/>
  <c r="P34" i="11" s="1"/>
  <c r="AI20" i="17"/>
  <c r="P33" i="11" s="1"/>
  <c r="AD20" i="17"/>
  <c r="AB20" i="17"/>
  <c r="AA20" i="17"/>
  <c r="Z20" i="17"/>
  <c r="Y20" i="17"/>
  <c r="X20" i="17"/>
  <c r="W20" i="17"/>
  <c r="O20" i="17"/>
  <c r="AC20" i="17" s="1"/>
  <c r="L20" i="17"/>
  <c r="AT19" i="17"/>
  <c r="AS19" i="17"/>
  <c r="M43" i="11" s="1"/>
  <c r="AR19" i="17"/>
  <c r="AP19" i="17"/>
  <c r="M40" i="11" s="1"/>
  <c r="AO19" i="17"/>
  <c r="M39" i="11" s="1"/>
  <c r="AN19" i="17"/>
  <c r="M38" i="11" s="1"/>
  <c r="AM19" i="17"/>
  <c r="AL19" i="17"/>
  <c r="M36" i="11" s="1"/>
  <c r="AK19" i="17"/>
  <c r="AJ19" i="17"/>
  <c r="M34" i="11" s="1"/>
  <c r="AI19" i="17"/>
  <c r="AD19" i="17"/>
  <c r="AC19" i="17"/>
  <c r="AB19" i="17"/>
  <c r="AA19" i="17"/>
  <c r="Z19" i="17"/>
  <c r="Y19" i="17"/>
  <c r="X19" i="17"/>
  <c r="W19" i="17"/>
  <c r="O19" i="17"/>
  <c r="P19" i="17" s="1"/>
  <c r="L19" i="17"/>
  <c r="AT18" i="17"/>
  <c r="J44" i="11" s="1"/>
  <c r="AS18" i="17"/>
  <c r="J43" i="11" s="1"/>
  <c r="AR18" i="17"/>
  <c r="J42" i="11" s="1"/>
  <c r="AP18" i="17"/>
  <c r="J40" i="11" s="1"/>
  <c r="AO18" i="17"/>
  <c r="AN18" i="17"/>
  <c r="J38" i="11" s="1"/>
  <c r="AM18" i="17"/>
  <c r="J27" i="20" s="1"/>
  <c r="AL18" i="17"/>
  <c r="J36" i="11" s="1"/>
  <c r="AK18" i="17"/>
  <c r="J35" i="11" s="1"/>
  <c r="AJ18" i="17"/>
  <c r="J34" i="11" s="1"/>
  <c r="AI18" i="17"/>
  <c r="J33" i="11" s="1"/>
  <c r="AD18" i="17"/>
  <c r="AB18" i="17"/>
  <c r="AA18" i="17"/>
  <c r="Z18" i="17"/>
  <c r="Y18" i="17"/>
  <c r="X18" i="17"/>
  <c r="W18" i="17"/>
  <c r="O18" i="17"/>
  <c r="AC18" i="17" s="1"/>
  <c r="L18" i="17"/>
  <c r="AT17" i="17"/>
  <c r="AS17" i="17"/>
  <c r="G43" i="11" s="1"/>
  <c r="AR17" i="17"/>
  <c r="G42" i="11" s="1"/>
  <c r="AP17" i="17"/>
  <c r="AO17" i="17"/>
  <c r="G39" i="11" s="1"/>
  <c r="AN17" i="17"/>
  <c r="G38" i="11" s="1"/>
  <c r="AM17" i="17"/>
  <c r="G37" i="11" s="1"/>
  <c r="AL17" i="17"/>
  <c r="G36" i="11" s="1"/>
  <c r="AK17" i="17"/>
  <c r="G35" i="11" s="1"/>
  <c r="AJ17" i="17"/>
  <c r="G34" i="11" s="1"/>
  <c r="AI17" i="17"/>
  <c r="G33" i="11" s="1"/>
  <c r="AD17" i="17"/>
  <c r="AC17" i="17"/>
  <c r="AB17" i="17"/>
  <c r="AA17" i="17"/>
  <c r="Z17" i="17"/>
  <c r="Y17" i="17"/>
  <c r="X17" i="17"/>
  <c r="W17" i="17"/>
  <c r="O17" i="17"/>
  <c r="P17" i="17" s="1"/>
  <c r="AE17" i="17" s="1"/>
  <c r="L17" i="17"/>
  <c r="AT16" i="17"/>
  <c r="AS16" i="17"/>
  <c r="D43" i="11" s="1"/>
  <c r="AR16" i="17"/>
  <c r="D42" i="11" s="1"/>
  <c r="AP16" i="17"/>
  <c r="D40" i="11" s="1"/>
  <c r="AO16" i="17"/>
  <c r="D39" i="11" s="1"/>
  <c r="AN16" i="17"/>
  <c r="AM16" i="17"/>
  <c r="D37" i="11" s="1"/>
  <c r="AL16" i="17"/>
  <c r="D36" i="11" s="1"/>
  <c r="AK16" i="17"/>
  <c r="D35" i="11" s="1"/>
  <c r="AJ16" i="17"/>
  <c r="D34" i="11" s="1"/>
  <c r="AI16" i="17"/>
  <c r="D33" i="11" s="1"/>
  <c r="AD16" i="17"/>
  <c r="AB16" i="17"/>
  <c r="AA16" i="17"/>
  <c r="Z16" i="17"/>
  <c r="Y16" i="17"/>
  <c r="X16" i="17"/>
  <c r="W16" i="17"/>
  <c r="O16" i="17"/>
  <c r="AC16" i="17" s="1"/>
  <c r="L16" i="17"/>
  <c r="AM10" i="17"/>
  <c r="AL10" i="17"/>
  <c r="AK10" i="17"/>
  <c r="AJ10" i="17"/>
  <c r="AI10" i="17"/>
  <c r="AA10" i="17"/>
  <c r="Z10" i="17"/>
  <c r="Y10" i="17"/>
  <c r="X10" i="17"/>
  <c r="W10" i="17"/>
  <c r="N10" i="17"/>
  <c r="I10" i="17"/>
  <c r="E10" i="17"/>
  <c r="AM9" i="17"/>
  <c r="AL9" i="17"/>
  <c r="AK9" i="17"/>
  <c r="S17" i="11" s="1"/>
  <c r="AJ9" i="17"/>
  <c r="S16" i="11" s="1"/>
  <c r="AI9" i="17"/>
  <c r="S9" i="20" s="1"/>
  <c r="Y9" i="17"/>
  <c r="X9" i="17"/>
  <c r="W9" i="17"/>
  <c r="N9" i="17"/>
  <c r="AA9" i="17" s="1"/>
  <c r="I9" i="17"/>
  <c r="E9" i="17"/>
  <c r="AM8" i="17"/>
  <c r="AL8" i="17"/>
  <c r="AK8" i="17"/>
  <c r="AJ8" i="17"/>
  <c r="AI8" i="17"/>
  <c r="Y8" i="17"/>
  <c r="X8" i="17"/>
  <c r="W8" i="17"/>
  <c r="N8" i="17"/>
  <c r="Z8" i="17" s="1"/>
  <c r="I8" i="17"/>
  <c r="E8" i="17"/>
  <c r="AM7" i="17"/>
  <c r="AL7" i="17"/>
  <c r="AK7" i="17"/>
  <c r="AJ7" i="17"/>
  <c r="AI7" i="17"/>
  <c r="AA7" i="17"/>
  <c r="Z7" i="17"/>
  <c r="AN7" i="17" s="1"/>
  <c r="Y7" i="17"/>
  <c r="X7" i="17"/>
  <c r="W7" i="17"/>
  <c r="Q7" i="17"/>
  <c r="V7" i="17" s="1"/>
  <c r="N7" i="17"/>
  <c r="AB7" i="17" s="1"/>
  <c r="I7" i="17"/>
  <c r="E7" i="17"/>
  <c r="AL6" i="17"/>
  <c r="AK6" i="17"/>
  <c r="AJ6" i="17"/>
  <c r="AI6" i="17"/>
  <c r="Y6" i="17"/>
  <c r="X6" i="17"/>
  <c r="W6" i="17"/>
  <c r="S6" i="17"/>
  <c r="AM6" i="17" s="1"/>
  <c r="N6" i="17"/>
  <c r="AB6" i="17" s="1"/>
  <c r="I6" i="17"/>
  <c r="E6" i="17"/>
  <c r="AM5" i="17"/>
  <c r="AL5" i="17"/>
  <c r="AK5" i="17"/>
  <c r="AJ5" i="17"/>
  <c r="AI5" i="17"/>
  <c r="AB5" i="17"/>
  <c r="Z5" i="17"/>
  <c r="Y5" i="17"/>
  <c r="X5" i="17"/>
  <c r="W5" i="17"/>
  <c r="S5" i="17"/>
  <c r="V5" i="17" s="1"/>
  <c r="Q5" i="17"/>
  <c r="N5" i="17"/>
  <c r="AA5" i="17" s="1"/>
  <c r="I5" i="17"/>
  <c r="E5" i="17"/>
  <c r="AL4" i="17"/>
  <c r="AK4" i="17"/>
  <c r="AJ4" i="17"/>
  <c r="AI4" i="17"/>
  <c r="Z4" i="17"/>
  <c r="Y4" i="17"/>
  <c r="X4" i="17"/>
  <c r="W4" i="17"/>
  <c r="S4" i="17"/>
  <c r="AM4" i="17" s="1"/>
  <c r="N4" i="17"/>
  <c r="I4" i="17"/>
  <c r="E4" i="17"/>
  <c r="AD48" i="16"/>
  <c r="AC48" i="16"/>
  <c r="AB48" i="16"/>
  <c r="Y48" i="16"/>
  <c r="T48" i="16"/>
  <c r="S48" i="16"/>
  <c r="AM48" i="16" s="1"/>
  <c r="R48" i="16"/>
  <c r="AJ48" i="16" s="1"/>
  <c r="Q48" i="16"/>
  <c r="H48" i="16"/>
  <c r="AA48" i="16" s="1"/>
  <c r="AD47" i="16"/>
  <c r="AC47" i="16"/>
  <c r="AB47" i="16"/>
  <c r="AA47" i="16"/>
  <c r="Z47" i="16"/>
  <c r="Y47" i="16"/>
  <c r="X47" i="16"/>
  <c r="W47" i="16"/>
  <c r="T47" i="16"/>
  <c r="AR47" i="16" s="1"/>
  <c r="S47" i="16"/>
  <c r="AM47" i="16" s="1"/>
  <c r="R47" i="16"/>
  <c r="AK47" i="16" s="1"/>
  <c r="O47" i="16"/>
  <c r="L47" i="16"/>
  <c r="AB46" i="16"/>
  <c r="AA46" i="16"/>
  <c r="Z46" i="16"/>
  <c r="Y46" i="16"/>
  <c r="X46" i="16"/>
  <c r="W46" i="16"/>
  <c r="S46" i="16"/>
  <c r="AL46" i="16" s="1"/>
  <c r="O80" i="11" s="1"/>
  <c r="P46" i="16"/>
  <c r="AH46" i="16" s="1"/>
  <c r="O46" i="16"/>
  <c r="AD46" i="16" s="1"/>
  <c r="L46" i="16"/>
  <c r="AB45" i="16"/>
  <c r="AA45" i="16"/>
  <c r="Z45" i="16"/>
  <c r="Y45" i="16"/>
  <c r="X45" i="16"/>
  <c r="W45" i="16"/>
  <c r="T45" i="16"/>
  <c r="AT45" i="16" s="1"/>
  <c r="L88" i="11" s="1"/>
  <c r="S45" i="16"/>
  <c r="AM45" i="16" s="1"/>
  <c r="L73" i="20" s="1"/>
  <c r="R45" i="16"/>
  <c r="AJ45" i="16" s="1"/>
  <c r="L70" i="20" s="1"/>
  <c r="P45" i="16"/>
  <c r="AE45" i="16" s="1"/>
  <c r="O45" i="16"/>
  <c r="AD45" i="16" s="1"/>
  <c r="L45" i="16"/>
  <c r="AB44" i="16"/>
  <c r="I62" i="20" s="1"/>
  <c r="AA44" i="16"/>
  <c r="I69" i="11" s="1"/>
  <c r="Z44" i="16"/>
  <c r="I60" i="20" s="1"/>
  <c r="Y44" i="16"/>
  <c r="I59" i="20" s="1"/>
  <c r="X44" i="16"/>
  <c r="I66" i="11" s="1"/>
  <c r="W44" i="16"/>
  <c r="I65" i="11" s="1"/>
  <c r="T44" i="16"/>
  <c r="AT44" i="16" s="1"/>
  <c r="S44" i="16"/>
  <c r="AM44" i="16" s="1"/>
  <c r="I73" i="20" s="1"/>
  <c r="R44" i="16"/>
  <c r="U44" i="16" s="1"/>
  <c r="P44" i="16"/>
  <c r="AH44" i="16" s="1"/>
  <c r="O44" i="16"/>
  <c r="AD44" i="16" s="1"/>
  <c r="L44" i="16"/>
  <c r="AB43" i="16"/>
  <c r="F62" i="20" s="1"/>
  <c r="AA43" i="16"/>
  <c r="F69" i="11" s="1"/>
  <c r="Z43" i="16"/>
  <c r="F68" i="11" s="1"/>
  <c r="Y43" i="16"/>
  <c r="F59" i="20" s="1"/>
  <c r="X43" i="16"/>
  <c r="F58" i="20" s="1"/>
  <c r="W43" i="16"/>
  <c r="F65" i="11" s="1"/>
  <c r="T43" i="16"/>
  <c r="AT43" i="16" s="1"/>
  <c r="F80" i="20" s="1"/>
  <c r="S43" i="16"/>
  <c r="AM43" i="16" s="1"/>
  <c r="F81" i="11" s="1"/>
  <c r="R43" i="16"/>
  <c r="P43" i="16"/>
  <c r="AE43" i="16" s="1"/>
  <c r="O43" i="16"/>
  <c r="AD43" i="16" s="1"/>
  <c r="L43" i="16"/>
  <c r="AB42" i="16"/>
  <c r="C70" i="11" s="1"/>
  <c r="AA42" i="16"/>
  <c r="C69" i="11" s="1"/>
  <c r="Z42" i="16"/>
  <c r="C60" i="20" s="1"/>
  <c r="Y42" i="16"/>
  <c r="C59" i="20" s="1"/>
  <c r="X42" i="16"/>
  <c r="C58" i="20" s="1"/>
  <c r="W42" i="16"/>
  <c r="C57" i="20" s="1"/>
  <c r="T42" i="16"/>
  <c r="AT42" i="16" s="1"/>
  <c r="C80" i="20" s="1"/>
  <c r="S42" i="16"/>
  <c r="AM42" i="16" s="1"/>
  <c r="C81" i="11" s="1"/>
  <c r="P42" i="16"/>
  <c r="AH42" i="16" s="1"/>
  <c r="O42" i="16"/>
  <c r="AD42" i="16" s="1"/>
  <c r="L42" i="16"/>
  <c r="AJ36" i="16"/>
  <c r="T36" i="16"/>
  <c r="AN36" i="16" s="1"/>
  <c r="S36" i="16"/>
  <c r="AM36" i="16" s="1"/>
  <c r="R36" i="16"/>
  <c r="AI36" i="16" s="1"/>
  <c r="P36" i="16"/>
  <c r="AE36" i="16" s="1"/>
  <c r="N36" i="16"/>
  <c r="AB36" i="16" s="1"/>
  <c r="M36" i="16"/>
  <c r="W36" i="16" s="1"/>
  <c r="I36" i="16"/>
  <c r="E36" i="16"/>
  <c r="T35" i="16"/>
  <c r="AN35" i="16" s="1"/>
  <c r="S35" i="16"/>
  <c r="AM35" i="16" s="1"/>
  <c r="R35" i="16"/>
  <c r="AI35" i="16" s="1"/>
  <c r="P35" i="16"/>
  <c r="AE35" i="16" s="1"/>
  <c r="N35" i="16"/>
  <c r="AB35" i="16" s="1"/>
  <c r="M35" i="16"/>
  <c r="I35" i="16"/>
  <c r="E35" i="16"/>
  <c r="AN34" i="16"/>
  <c r="AJ34" i="16"/>
  <c r="AA34" i="16"/>
  <c r="T34" i="16"/>
  <c r="S34" i="16"/>
  <c r="AM34" i="16" s="1"/>
  <c r="R34" i="16"/>
  <c r="AI34" i="16" s="1"/>
  <c r="P34" i="16"/>
  <c r="AE34" i="16" s="1"/>
  <c r="N34" i="16"/>
  <c r="AB34" i="16" s="1"/>
  <c r="M34" i="16"/>
  <c r="I34" i="16"/>
  <c r="E34" i="16"/>
  <c r="AJ33" i="16"/>
  <c r="T33" i="16"/>
  <c r="AN33" i="16" s="1"/>
  <c r="S33" i="16"/>
  <c r="AM33" i="16" s="1"/>
  <c r="R33" i="16"/>
  <c r="AI33" i="16" s="1"/>
  <c r="P33" i="16"/>
  <c r="AE33" i="16" s="1"/>
  <c r="N33" i="16"/>
  <c r="AB33" i="16" s="1"/>
  <c r="M33" i="16"/>
  <c r="I33" i="16"/>
  <c r="E33" i="16"/>
  <c r="T32" i="16"/>
  <c r="AN32" i="16" s="1"/>
  <c r="I54" i="20" s="1"/>
  <c r="S32" i="16"/>
  <c r="AM32" i="16" s="1"/>
  <c r="I53" i="20" s="1"/>
  <c r="R32" i="16"/>
  <c r="AI32" i="16" s="1"/>
  <c r="I58" i="11" s="1"/>
  <c r="P32" i="16"/>
  <c r="AE32" i="16" s="1"/>
  <c r="I45" i="20" s="1"/>
  <c r="N32" i="16"/>
  <c r="AB32" i="16" s="1"/>
  <c r="I51" i="11" s="1"/>
  <c r="M32" i="16"/>
  <c r="I32" i="16"/>
  <c r="E32" i="16"/>
  <c r="AJ31" i="16"/>
  <c r="F50" i="20" s="1"/>
  <c r="T31" i="16"/>
  <c r="AN31" i="16" s="1"/>
  <c r="F63" i="11" s="1"/>
  <c r="S31" i="16"/>
  <c r="AM31" i="16" s="1"/>
  <c r="F62" i="11" s="1"/>
  <c r="R31" i="16"/>
  <c r="AI31" i="16" s="1"/>
  <c r="F49" i="20" s="1"/>
  <c r="P31" i="16"/>
  <c r="AE31" i="16" s="1"/>
  <c r="F54" i="11" s="1"/>
  <c r="N31" i="16"/>
  <c r="AB31" i="16" s="1"/>
  <c r="F42" i="20" s="1"/>
  <c r="M31" i="16"/>
  <c r="I31" i="16"/>
  <c r="E31" i="16"/>
  <c r="AN30" i="16"/>
  <c r="C54" i="20" s="1"/>
  <c r="T30" i="16"/>
  <c r="S30" i="16"/>
  <c r="AM30" i="16" s="1"/>
  <c r="C62" i="11" s="1"/>
  <c r="R30" i="16"/>
  <c r="AI30" i="16" s="1"/>
  <c r="C49" i="20" s="1"/>
  <c r="P30" i="16"/>
  <c r="AE30" i="16" s="1"/>
  <c r="C54" i="11" s="1"/>
  <c r="N30" i="16"/>
  <c r="AB30" i="16" s="1"/>
  <c r="C51" i="11" s="1"/>
  <c r="M30" i="16"/>
  <c r="I30" i="16"/>
  <c r="E30" i="16"/>
  <c r="AM22" i="16"/>
  <c r="U37" i="11" s="1"/>
  <c r="AJ22" i="16"/>
  <c r="U34" i="11" s="1"/>
  <c r="AI22" i="16"/>
  <c r="U33" i="11" s="1"/>
  <c r="AD22" i="16"/>
  <c r="AL22" i="16"/>
  <c r="U26" i="20" s="1"/>
  <c r="AK22" i="16"/>
  <c r="U25" i="20" s="1"/>
  <c r="O22" i="16"/>
  <c r="AC22" i="16" s="1"/>
  <c r="M22" i="16"/>
  <c r="L22" i="16"/>
  <c r="H22" i="16"/>
  <c r="AT21" i="16"/>
  <c r="R34" i="20" s="1"/>
  <c r="AS21" i="16"/>
  <c r="R33" i="20" s="1"/>
  <c r="AR21" i="16"/>
  <c r="R32" i="20" s="1"/>
  <c r="AQ21" i="16"/>
  <c r="R31" i="20" s="1"/>
  <c r="AP21" i="16"/>
  <c r="R40" i="11" s="1"/>
  <c r="AO21" i="16"/>
  <c r="R39" i="11" s="1"/>
  <c r="AN21" i="16"/>
  <c r="R28" i="20" s="1"/>
  <c r="AM21" i="16"/>
  <c r="R37" i="11" s="1"/>
  <c r="AL21" i="16"/>
  <c r="R26" i="20" s="1"/>
  <c r="AK21" i="16"/>
  <c r="R25" i="20" s="1"/>
  <c r="AJ21" i="16"/>
  <c r="R24" i="20" s="1"/>
  <c r="AI21" i="16"/>
  <c r="R33" i="11" s="1"/>
  <c r="AD21" i="16"/>
  <c r="AB21" i="16"/>
  <c r="AA21" i="16"/>
  <c r="Z21" i="16"/>
  <c r="Y21" i="16"/>
  <c r="X21" i="16"/>
  <c r="W21" i="16"/>
  <c r="O21" i="16"/>
  <c r="AC21" i="16" s="1"/>
  <c r="L21" i="16"/>
  <c r="AT20" i="16"/>
  <c r="O34" i="20" s="1"/>
  <c r="AS20" i="16"/>
  <c r="O33" i="20" s="1"/>
  <c r="AR20" i="16"/>
  <c r="O32" i="20" s="1"/>
  <c r="AQ20" i="16"/>
  <c r="O31" i="20" s="1"/>
  <c r="AP20" i="16"/>
  <c r="O30" i="20" s="1"/>
  <c r="AO20" i="16"/>
  <c r="O39" i="11" s="1"/>
  <c r="AN20" i="16"/>
  <c r="O38" i="11" s="1"/>
  <c r="AM20" i="16"/>
  <c r="O27" i="20" s="1"/>
  <c r="AL20" i="16"/>
  <c r="O36" i="11" s="1"/>
  <c r="AK20" i="16"/>
  <c r="O35" i="11" s="1"/>
  <c r="AJ20" i="16"/>
  <c r="O34" i="11" s="1"/>
  <c r="AI20" i="16"/>
  <c r="O33" i="11" s="1"/>
  <c r="AB20" i="16"/>
  <c r="AA20" i="16"/>
  <c r="Z20" i="16"/>
  <c r="Y20" i="16"/>
  <c r="X20" i="16"/>
  <c r="W20" i="16"/>
  <c r="P20" i="16"/>
  <c r="AE20" i="16" s="1"/>
  <c r="O20" i="20" s="1"/>
  <c r="O20" i="16"/>
  <c r="AD20" i="16" s="1"/>
  <c r="L20" i="16"/>
  <c r="AT19" i="16"/>
  <c r="L34" i="20" s="1"/>
  <c r="AS19" i="16"/>
  <c r="L33" i="20" s="1"/>
  <c r="AR19" i="16"/>
  <c r="L32" i="20" s="1"/>
  <c r="AP19" i="16"/>
  <c r="L40" i="11" s="1"/>
  <c r="AO19" i="16"/>
  <c r="L39" i="11" s="1"/>
  <c r="AN19" i="16"/>
  <c r="L38" i="11" s="1"/>
  <c r="AM19" i="16"/>
  <c r="L27" i="20" s="1"/>
  <c r="AL19" i="16"/>
  <c r="L26" i="20" s="1"/>
  <c r="AK19" i="16"/>
  <c r="L35" i="11" s="1"/>
  <c r="AJ19" i="16"/>
  <c r="L34" i="11" s="1"/>
  <c r="AI19" i="16"/>
  <c r="L33" i="11" s="1"/>
  <c r="AB19" i="16"/>
  <c r="AA19" i="16"/>
  <c r="Z19" i="16"/>
  <c r="Y19" i="16"/>
  <c r="X19" i="16"/>
  <c r="W19" i="16"/>
  <c r="P19" i="16"/>
  <c r="AH19" i="16" s="1"/>
  <c r="L23" i="20" s="1"/>
  <c r="O19" i="16"/>
  <c r="AD19" i="16" s="1"/>
  <c r="L19" i="16"/>
  <c r="AT18" i="16"/>
  <c r="I44" i="11" s="1"/>
  <c r="AS18" i="16"/>
  <c r="I43" i="11" s="1"/>
  <c r="AR18" i="16"/>
  <c r="I42" i="11" s="1"/>
  <c r="AP18" i="16"/>
  <c r="I30" i="20" s="1"/>
  <c r="AO18" i="16"/>
  <c r="I29" i="20" s="1"/>
  <c r="AN18" i="16"/>
  <c r="I38" i="11" s="1"/>
  <c r="AM18" i="16"/>
  <c r="I37" i="11" s="1"/>
  <c r="AL18" i="16"/>
  <c r="I26" i="20" s="1"/>
  <c r="AK18" i="16"/>
  <c r="I35" i="11" s="1"/>
  <c r="AJ18" i="16"/>
  <c r="I34" i="11" s="1"/>
  <c r="AI18" i="16"/>
  <c r="I33" i="11" s="1"/>
  <c r="AB18" i="16"/>
  <c r="I26" i="11" s="1"/>
  <c r="AA18" i="16"/>
  <c r="I18" i="20" s="1"/>
  <c r="Z18" i="16"/>
  <c r="Y18" i="16"/>
  <c r="I23" i="11" s="1"/>
  <c r="X18" i="16"/>
  <c r="I22" i="11" s="1"/>
  <c r="W18" i="16"/>
  <c r="I21" i="11" s="1"/>
  <c r="P18" i="16"/>
  <c r="O18" i="16"/>
  <c r="AD18" i="16" s="1"/>
  <c r="L18" i="16"/>
  <c r="AT17" i="16"/>
  <c r="F34" i="20" s="1"/>
  <c r="AS17" i="16"/>
  <c r="F33" i="20" s="1"/>
  <c r="AR17" i="16"/>
  <c r="F32" i="20" s="1"/>
  <c r="AP17" i="16"/>
  <c r="F30" i="20" s="1"/>
  <c r="AO17" i="16"/>
  <c r="F29" i="20" s="1"/>
  <c r="AN17" i="16"/>
  <c r="F28" i="20" s="1"/>
  <c r="AM17" i="16"/>
  <c r="F27" i="20" s="1"/>
  <c r="AL17" i="16"/>
  <c r="F26" i="20" s="1"/>
  <c r="AB17" i="16"/>
  <c r="F19" i="20" s="1"/>
  <c r="AA17" i="16"/>
  <c r="F18" i="20" s="1"/>
  <c r="Z17" i="16"/>
  <c r="F24" i="11" s="1"/>
  <c r="Y17" i="16"/>
  <c r="F17" i="20" s="1"/>
  <c r="X17" i="16"/>
  <c r="F16" i="20" s="1"/>
  <c r="W17" i="16"/>
  <c r="P17" i="16"/>
  <c r="AF17" i="16" s="1"/>
  <c r="F21" i="20" s="1"/>
  <c r="O17" i="16"/>
  <c r="AD17" i="16" s="1"/>
  <c r="L17" i="16"/>
  <c r="AT16" i="16"/>
  <c r="C34" i="20" s="1"/>
  <c r="AS16" i="16"/>
  <c r="C33" i="20" s="1"/>
  <c r="AR16" i="16"/>
  <c r="C32" i="20" s="1"/>
  <c r="AP16" i="16"/>
  <c r="C40" i="11" s="1"/>
  <c r="AO16" i="16"/>
  <c r="C39" i="11" s="1"/>
  <c r="AN16" i="16"/>
  <c r="C38" i="11" s="1"/>
  <c r="AM16" i="16"/>
  <c r="C27" i="20" s="1"/>
  <c r="AL16" i="16"/>
  <c r="C36" i="11" s="1"/>
  <c r="AK16" i="16"/>
  <c r="C35" i="11" s="1"/>
  <c r="AJ16" i="16"/>
  <c r="C34" i="11" s="1"/>
  <c r="AI16" i="16"/>
  <c r="C33" i="11" s="1"/>
  <c r="AB16" i="16"/>
  <c r="C19" i="20" s="1"/>
  <c r="AA16" i="16"/>
  <c r="C18" i="20" s="1"/>
  <c r="Z16" i="16"/>
  <c r="C24" i="11" s="1"/>
  <c r="Y16" i="16"/>
  <c r="C23" i="11" s="1"/>
  <c r="X16" i="16"/>
  <c r="C16" i="20" s="1"/>
  <c r="W16" i="16"/>
  <c r="C21" i="11" s="1"/>
  <c r="P16" i="16"/>
  <c r="AG16" i="16" s="1"/>
  <c r="O16" i="16"/>
  <c r="AD16" i="16" s="1"/>
  <c r="L16" i="16"/>
  <c r="AM10" i="16"/>
  <c r="AL10" i="16"/>
  <c r="AK10" i="16"/>
  <c r="AJ10" i="16"/>
  <c r="AI10" i="16"/>
  <c r="Y10" i="16"/>
  <c r="X10" i="16"/>
  <c r="W10" i="16"/>
  <c r="Q10" i="16"/>
  <c r="N10" i="16"/>
  <c r="V10" i="16" s="1"/>
  <c r="I10" i="16"/>
  <c r="E10" i="16"/>
  <c r="AM9" i="16"/>
  <c r="AL9" i="16"/>
  <c r="AK9" i="16"/>
  <c r="AJ9" i="16"/>
  <c r="AI9" i="16"/>
  <c r="AA9" i="16"/>
  <c r="Z9" i="16"/>
  <c r="AN9" i="16" s="1"/>
  <c r="Y9" i="16"/>
  <c r="X9" i="16"/>
  <c r="W9" i="16"/>
  <c r="V9" i="16"/>
  <c r="Q9" i="16"/>
  <c r="N9" i="16"/>
  <c r="AB9" i="16" s="1"/>
  <c r="I9" i="16"/>
  <c r="E9" i="16"/>
  <c r="AM8" i="16"/>
  <c r="AL8" i="16"/>
  <c r="AK8" i="16"/>
  <c r="AJ8" i="16"/>
  <c r="AI8" i="16"/>
  <c r="AA8" i="16"/>
  <c r="Z8" i="16"/>
  <c r="Y8" i="16"/>
  <c r="X8" i="16"/>
  <c r="W8" i="16"/>
  <c r="N8" i="16"/>
  <c r="Q8" i="16" s="1"/>
  <c r="V8" i="16" s="1"/>
  <c r="I8" i="16"/>
  <c r="E8" i="16"/>
  <c r="AM7" i="16"/>
  <c r="AL7" i="16"/>
  <c r="AK7" i="16"/>
  <c r="AJ7" i="16"/>
  <c r="AI7" i="16"/>
  <c r="Y7" i="16"/>
  <c r="X7" i="16"/>
  <c r="W7" i="16"/>
  <c r="N7" i="16"/>
  <c r="AA7" i="16" s="1"/>
  <c r="I7" i="16"/>
  <c r="E7" i="16"/>
  <c r="AK6" i="16"/>
  <c r="AJ6" i="16"/>
  <c r="AI6" i="16"/>
  <c r="Y6" i="16"/>
  <c r="X6" i="16"/>
  <c r="W6" i="16"/>
  <c r="S6" i="16"/>
  <c r="AM6" i="16" s="1"/>
  <c r="I13" i="20" s="1"/>
  <c r="N6" i="16"/>
  <c r="AA6" i="16" s="1"/>
  <c r="I7" i="11" s="1"/>
  <c r="I6" i="16"/>
  <c r="E6" i="16"/>
  <c r="AK5" i="16"/>
  <c r="AJ5" i="16"/>
  <c r="AI5" i="16"/>
  <c r="Y5" i="16"/>
  <c r="X5" i="16"/>
  <c r="W5" i="16"/>
  <c r="S5" i="16"/>
  <c r="AM5" i="16" s="1"/>
  <c r="F13" i="20" s="1"/>
  <c r="N5" i="16"/>
  <c r="I5" i="16"/>
  <c r="E5" i="16"/>
  <c r="AK4" i="16"/>
  <c r="AJ4" i="16"/>
  <c r="AI4" i="16"/>
  <c r="Z4" i="16"/>
  <c r="C6" i="11" s="1"/>
  <c r="Y4" i="16"/>
  <c r="X4" i="16"/>
  <c r="W4" i="16"/>
  <c r="S4" i="16"/>
  <c r="AL4" i="16" s="1"/>
  <c r="C12" i="20" s="1"/>
  <c r="N4" i="16"/>
  <c r="AA4" i="16" s="1"/>
  <c r="C7" i="20" s="1"/>
  <c r="I4" i="16"/>
  <c r="E4" i="16"/>
  <c r="AN32" i="6"/>
  <c r="AE47" i="6"/>
  <c r="AF47" i="6"/>
  <c r="AG47" i="6"/>
  <c r="AH47" i="6"/>
  <c r="T48" i="6"/>
  <c r="S48" i="6"/>
  <c r="R48" i="6"/>
  <c r="U48" i="6" s="1"/>
  <c r="U47" i="6"/>
  <c r="AN47" i="6" s="1"/>
  <c r="AM48" i="6"/>
  <c r="S47" i="6"/>
  <c r="AL47" i="6" s="1"/>
  <c r="S46" i="6"/>
  <c r="AM46" i="6" s="1"/>
  <c r="N73" i="20" s="1"/>
  <c r="S45" i="6"/>
  <c r="S44" i="6"/>
  <c r="S43" i="6"/>
  <c r="AM43" i="6" s="1"/>
  <c r="E73" i="20" s="1"/>
  <c r="S42" i="6"/>
  <c r="AM42" i="6" s="1"/>
  <c r="B73" i="20" s="1"/>
  <c r="T47" i="6"/>
  <c r="AR47" i="6" s="1"/>
  <c r="T46" i="6"/>
  <c r="T45" i="6"/>
  <c r="AS45" i="6" s="1"/>
  <c r="T44" i="6"/>
  <c r="AS44" i="6" s="1"/>
  <c r="H79" i="20" s="1"/>
  <c r="T43" i="6"/>
  <c r="AR43" i="6" s="1"/>
  <c r="E78" i="20" s="1"/>
  <c r="T42" i="6"/>
  <c r="AT42" i="6" s="1"/>
  <c r="B88" i="11" s="1"/>
  <c r="R47" i="6"/>
  <c r="AK47" i="6" s="1"/>
  <c r="R46" i="6"/>
  <c r="U46" i="6" s="1"/>
  <c r="R45" i="6"/>
  <c r="U45" i="6" s="1"/>
  <c r="R44" i="6"/>
  <c r="AI44" i="6" s="1"/>
  <c r="H77" i="11" s="1"/>
  <c r="R43" i="6"/>
  <c r="R42" i="6"/>
  <c r="U42" i="6" s="1"/>
  <c r="AP42" i="6" s="1"/>
  <c r="AM44" i="6"/>
  <c r="H73" i="20" s="1"/>
  <c r="R36" i="6"/>
  <c r="AJ36" i="6" s="1"/>
  <c r="R33" i="6"/>
  <c r="AJ33" i="6" s="1"/>
  <c r="R31" i="6"/>
  <c r="AK31" i="6" s="1"/>
  <c r="R30" i="6"/>
  <c r="AJ30" i="6" s="1"/>
  <c r="T34" i="6"/>
  <c r="AN34" i="6" s="1"/>
  <c r="T33" i="6"/>
  <c r="AN33" i="6" s="1"/>
  <c r="T32" i="6"/>
  <c r="S36" i="6"/>
  <c r="AL36" i="6" s="1"/>
  <c r="S33" i="6"/>
  <c r="AM33" i="6" s="1"/>
  <c r="S31" i="6"/>
  <c r="AM31" i="6" s="1"/>
  <c r="P36" i="6"/>
  <c r="AE36" i="6" s="1"/>
  <c r="N36" i="6"/>
  <c r="AA36" i="6" s="1"/>
  <c r="M36" i="6"/>
  <c r="Y36" i="6" s="1"/>
  <c r="P35" i="6"/>
  <c r="AE35" i="6" s="1"/>
  <c r="N35" i="6"/>
  <c r="AA35" i="6" s="1"/>
  <c r="M35" i="6"/>
  <c r="Y35" i="6" s="1"/>
  <c r="P34" i="6"/>
  <c r="AE34" i="6" s="1"/>
  <c r="N34" i="6"/>
  <c r="M34" i="6"/>
  <c r="W34" i="6" s="1"/>
  <c r="P33" i="6"/>
  <c r="AE33" i="6" s="1"/>
  <c r="N33" i="6"/>
  <c r="M33" i="6"/>
  <c r="Y33" i="6" s="1"/>
  <c r="P32" i="6"/>
  <c r="AE32" i="6" s="1"/>
  <c r="N32" i="6"/>
  <c r="AA32" i="6" s="1"/>
  <c r="M32" i="6"/>
  <c r="Y32" i="6" s="1"/>
  <c r="P31" i="6"/>
  <c r="AE31" i="6" s="1"/>
  <c r="N31" i="6"/>
  <c r="AB31" i="6" s="1"/>
  <c r="M31" i="6"/>
  <c r="W31" i="6" s="1"/>
  <c r="N30" i="6"/>
  <c r="M30" i="6"/>
  <c r="X30" i="6" s="1"/>
  <c r="P30" i="6"/>
  <c r="AE30" i="6" s="1"/>
  <c r="AD48" i="6"/>
  <c r="H48" i="6"/>
  <c r="AQ47" i="6"/>
  <c r="AM47" i="6"/>
  <c r="AJ47" i="6"/>
  <c r="AB47" i="6"/>
  <c r="AA47" i="6"/>
  <c r="Z47" i="6"/>
  <c r="Y47" i="6"/>
  <c r="X47" i="6"/>
  <c r="W47" i="6"/>
  <c r="O47" i="6"/>
  <c r="AD47" i="6" s="1"/>
  <c r="L47" i="6"/>
  <c r="AT46" i="6"/>
  <c r="N88" i="11" s="1"/>
  <c r="AS46" i="6"/>
  <c r="N87" i="11" s="1"/>
  <c r="AR46" i="6"/>
  <c r="N78" i="20" s="1"/>
  <c r="AQ46" i="6"/>
  <c r="N85" i="11" s="1"/>
  <c r="AB46" i="6"/>
  <c r="AA46" i="6"/>
  <c r="Z46" i="6"/>
  <c r="Y46" i="6"/>
  <c r="X46" i="6"/>
  <c r="W46" i="6"/>
  <c r="O46" i="6"/>
  <c r="AD46" i="6" s="1"/>
  <c r="L46" i="6"/>
  <c r="AT45" i="6"/>
  <c r="K88" i="11" s="1"/>
  <c r="AM45" i="6"/>
  <c r="K73" i="20" s="1"/>
  <c r="AL45" i="6"/>
  <c r="K80" i="11" s="1"/>
  <c r="AK45" i="6"/>
  <c r="K79" i="11" s="1"/>
  <c r="AJ45" i="6"/>
  <c r="K70" i="20" s="1"/>
  <c r="AI45" i="6"/>
  <c r="K69" i="20" s="1"/>
  <c r="AD45" i="6"/>
  <c r="AC45" i="6"/>
  <c r="AB45" i="6"/>
  <c r="AA45" i="6"/>
  <c r="Z45" i="6"/>
  <c r="Y45" i="6"/>
  <c r="X45" i="6"/>
  <c r="W45" i="6"/>
  <c r="P45" i="6"/>
  <c r="AF45" i="6" s="1"/>
  <c r="K66" i="20" s="1"/>
  <c r="O45" i="6"/>
  <c r="L45" i="6"/>
  <c r="AK44" i="6"/>
  <c r="H71" i="20" s="1"/>
  <c r="AB44" i="6"/>
  <c r="H62" i="20" s="1"/>
  <c r="AA44" i="6"/>
  <c r="H61" i="20" s="1"/>
  <c r="Z44" i="6"/>
  <c r="H68" i="11" s="1"/>
  <c r="Y44" i="6"/>
  <c r="H59" i="20" s="1"/>
  <c r="X44" i="6"/>
  <c r="H66" i="11" s="1"/>
  <c r="W44" i="6"/>
  <c r="O44" i="6"/>
  <c r="AD44" i="6" s="1"/>
  <c r="L44" i="6"/>
  <c r="AS43" i="6"/>
  <c r="E87" i="11" s="1"/>
  <c r="AK43" i="6"/>
  <c r="E79" i="11" s="1"/>
  <c r="AJ43" i="6"/>
  <c r="E70" i="20" s="1"/>
  <c r="AI43" i="6"/>
  <c r="E77" i="11" s="1"/>
  <c r="AC43" i="6"/>
  <c r="AB43" i="6"/>
  <c r="E70" i="11" s="1"/>
  <c r="AA43" i="6"/>
  <c r="E61" i="20" s="1"/>
  <c r="Z43" i="6"/>
  <c r="E68" i="11" s="1"/>
  <c r="Y43" i="6"/>
  <c r="E59" i="20" s="1"/>
  <c r="X43" i="6"/>
  <c r="E66" i="11" s="1"/>
  <c r="W43" i="6"/>
  <c r="E57" i="20" s="1"/>
  <c r="P43" i="6"/>
  <c r="AF43" i="6" s="1"/>
  <c r="E74" i="11" s="1"/>
  <c r="O43" i="6"/>
  <c r="AD43" i="6" s="1"/>
  <c r="L43" i="6"/>
  <c r="AR42" i="6"/>
  <c r="B86" i="11" s="1"/>
  <c r="AL42" i="6"/>
  <c r="B80" i="11" s="1"/>
  <c r="AK42" i="6"/>
  <c r="B71" i="20" s="1"/>
  <c r="AJ42" i="6"/>
  <c r="B78" i="11" s="1"/>
  <c r="AI42" i="6"/>
  <c r="B69" i="20" s="1"/>
  <c r="AD42" i="6"/>
  <c r="AC42" i="6"/>
  <c r="AB42" i="6"/>
  <c r="B62" i="20" s="1"/>
  <c r="AA42" i="6"/>
  <c r="B69" i="11" s="1"/>
  <c r="Z42" i="6"/>
  <c r="B60" i="20" s="1"/>
  <c r="Y42" i="6"/>
  <c r="B59" i="20" s="1"/>
  <c r="X42" i="6"/>
  <c r="B58" i="20" s="1"/>
  <c r="W42" i="6"/>
  <c r="B65" i="11" s="1"/>
  <c r="P42" i="6"/>
  <c r="AG42" i="6" s="1"/>
  <c r="B75" i="11" s="1"/>
  <c r="O42" i="6"/>
  <c r="L42" i="6"/>
  <c r="X36" i="6"/>
  <c r="W36" i="6"/>
  <c r="I36" i="6"/>
  <c r="E36" i="6"/>
  <c r="I35" i="6"/>
  <c r="I34" i="6"/>
  <c r="E34" i="6"/>
  <c r="I33" i="6"/>
  <c r="E33" i="6"/>
  <c r="I32" i="6"/>
  <c r="E32" i="6"/>
  <c r="AJ31" i="6"/>
  <c r="AI31" i="6"/>
  <c r="Y31" i="6"/>
  <c r="X31" i="6"/>
  <c r="I31" i="6"/>
  <c r="E31" i="6"/>
  <c r="I30" i="6"/>
  <c r="AQ21" i="6"/>
  <c r="Q31" i="20" s="1"/>
  <c r="AQ20" i="6"/>
  <c r="N31" i="20" s="1"/>
  <c r="AR20" i="6"/>
  <c r="AR21" i="6"/>
  <c r="Q32" i="20" s="1"/>
  <c r="AS21" i="6"/>
  <c r="Q33" i="20" s="1"/>
  <c r="AT21" i="6"/>
  <c r="Q34" i="20" s="1"/>
  <c r="AT20" i="6"/>
  <c r="N34" i="20" s="1"/>
  <c r="AS20" i="6"/>
  <c r="N33" i="20" s="1"/>
  <c r="AM18" i="6"/>
  <c r="H27" i="20" s="1"/>
  <c r="AM19" i="6"/>
  <c r="K27" i="20" s="1"/>
  <c r="AM20" i="6"/>
  <c r="N27" i="20" s="1"/>
  <c r="AL18" i="6"/>
  <c r="H26" i="20" s="1"/>
  <c r="AL20" i="6"/>
  <c r="N26" i="20" s="1"/>
  <c r="AL21" i="6"/>
  <c r="Q26" i="20" s="1"/>
  <c r="AK17" i="6"/>
  <c r="E25" i="20" s="1"/>
  <c r="AK18" i="6"/>
  <c r="AK20" i="6"/>
  <c r="N25" i="20" s="1"/>
  <c r="AK16" i="6"/>
  <c r="B25" i="20" s="1"/>
  <c r="AJ18" i="6"/>
  <c r="H24" i="20" s="1"/>
  <c r="AJ19" i="6"/>
  <c r="K24" i="20" s="1"/>
  <c r="AJ20" i="6"/>
  <c r="N24" i="20" s="1"/>
  <c r="AJ16" i="6"/>
  <c r="B24" i="20" s="1"/>
  <c r="AI18" i="6"/>
  <c r="AI20" i="6"/>
  <c r="AI21" i="6"/>
  <c r="AI16" i="6"/>
  <c r="AT17" i="6"/>
  <c r="AT18" i="6"/>
  <c r="H34" i="20" s="1"/>
  <c r="AT19" i="6"/>
  <c r="K34" i="20" s="1"/>
  <c r="AT16" i="6"/>
  <c r="B34" i="20" s="1"/>
  <c r="AS17" i="6"/>
  <c r="E33" i="20" s="1"/>
  <c r="AS18" i="6"/>
  <c r="H33" i="20" s="1"/>
  <c r="AS19" i="6"/>
  <c r="K33" i="20" s="1"/>
  <c r="AS16" i="6"/>
  <c r="AR17" i="6"/>
  <c r="E32" i="20" s="1"/>
  <c r="AR18" i="6"/>
  <c r="H32" i="20" s="1"/>
  <c r="AR19" i="6"/>
  <c r="K32" i="20" s="1"/>
  <c r="AR16" i="6"/>
  <c r="B32" i="20" s="1"/>
  <c r="AB17" i="6"/>
  <c r="E19" i="20" s="1"/>
  <c r="AB18" i="6"/>
  <c r="AB19" i="6"/>
  <c r="AB20" i="6"/>
  <c r="AB21" i="6"/>
  <c r="AB16" i="6"/>
  <c r="B19" i="20" s="1"/>
  <c r="Z20" i="6"/>
  <c r="AA20" i="6"/>
  <c r="Z21" i="6"/>
  <c r="AA21" i="6"/>
  <c r="X20" i="6"/>
  <c r="Y20" i="6"/>
  <c r="X21" i="6"/>
  <c r="Y21" i="6"/>
  <c r="AA17" i="6"/>
  <c r="E18" i="20" s="1"/>
  <c r="AA18" i="6"/>
  <c r="H18" i="20" s="1"/>
  <c r="AA19" i="6"/>
  <c r="AA16" i="6"/>
  <c r="B18" i="20" s="1"/>
  <c r="Z17" i="6"/>
  <c r="Z18" i="6"/>
  <c r="Z19" i="6"/>
  <c r="Z16" i="6"/>
  <c r="Y17" i="6"/>
  <c r="E17" i="20" s="1"/>
  <c r="Y18" i="6"/>
  <c r="H17" i="20" s="1"/>
  <c r="Y19" i="6"/>
  <c r="Y16" i="6"/>
  <c r="B17" i="20" s="1"/>
  <c r="X17" i="6"/>
  <c r="E16" i="20" s="1"/>
  <c r="X18" i="6"/>
  <c r="H16" i="20" s="1"/>
  <c r="X19" i="6"/>
  <c r="X16" i="6"/>
  <c r="B16" i="20" s="1"/>
  <c r="W17" i="6"/>
  <c r="W18" i="6"/>
  <c r="W19" i="6"/>
  <c r="W20" i="6"/>
  <c r="W21" i="6"/>
  <c r="W16" i="6"/>
  <c r="AL16" i="6"/>
  <c r="B26" i="20" s="1"/>
  <c r="AM16" i="6"/>
  <c r="B27" i="20" s="1"/>
  <c r="N10" i="6"/>
  <c r="AK79" i="20" l="1"/>
  <c r="AE72" i="20"/>
  <c r="AE80" i="20"/>
  <c r="AN71" i="20"/>
  <c r="AH72" i="20"/>
  <c r="AB72" i="20"/>
  <c r="AQ73" i="20"/>
  <c r="AB80" i="20"/>
  <c r="AK72" i="20"/>
  <c r="V81" i="11"/>
  <c r="V71" i="20"/>
  <c r="S72" i="20"/>
  <c r="S79" i="20"/>
  <c r="G80" i="11"/>
  <c r="S69" i="20"/>
  <c r="AH80" i="20"/>
  <c r="AT46" i="17"/>
  <c r="J88" i="11"/>
  <c r="S79" i="11"/>
  <c r="P71" i="20"/>
  <c r="G88" i="11"/>
  <c r="M80" i="11"/>
  <c r="P87" i="11"/>
  <c r="P80" i="11"/>
  <c r="U45" i="17"/>
  <c r="AN45" i="17" s="1"/>
  <c r="AJ47" i="17"/>
  <c r="Y72" i="20"/>
  <c r="Y80" i="20"/>
  <c r="D88" i="11"/>
  <c r="AE27" i="20"/>
  <c r="J37" i="11"/>
  <c r="J26" i="20"/>
  <c r="G27" i="20"/>
  <c r="G26" i="20"/>
  <c r="D27" i="20"/>
  <c r="J25" i="20"/>
  <c r="J24" i="20"/>
  <c r="G25" i="20"/>
  <c r="G24" i="20"/>
  <c r="D24" i="20"/>
  <c r="G20" i="20"/>
  <c r="G29" i="11"/>
  <c r="AH17" i="17"/>
  <c r="G23" i="20" s="1"/>
  <c r="AG17" i="17"/>
  <c r="G22" i="20" s="1"/>
  <c r="AF17" i="17"/>
  <c r="G21" i="20" s="1"/>
  <c r="AD62" i="20"/>
  <c r="AA59" i="20"/>
  <c r="AA62" i="20"/>
  <c r="AA58" i="20"/>
  <c r="AD59" i="20"/>
  <c r="AD60" i="20"/>
  <c r="F66" i="11"/>
  <c r="F70" i="11"/>
  <c r="I70" i="11"/>
  <c r="I67" i="11"/>
  <c r="F67" i="11"/>
  <c r="I57" i="20"/>
  <c r="AA57" i="20"/>
  <c r="I68" i="11"/>
  <c r="I58" i="20"/>
  <c r="F60" i="20"/>
  <c r="AG43" i="16"/>
  <c r="F67" i="20" s="1"/>
  <c r="F61" i="20"/>
  <c r="AH43" i="16"/>
  <c r="F76" i="11" s="1"/>
  <c r="X60" i="20"/>
  <c r="C68" i="11"/>
  <c r="C61" i="20"/>
  <c r="C62" i="20"/>
  <c r="X57" i="20"/>
  <c r="X58" i="20"/>
  <c r="X59" i="20"/>
  <c r="C65" i="11"/>
  <c r="C66" i="11"/>
  <c r="C67" i="11"/>
  <c r="AA67" i="20"/>
  <c r="AA80" i="20"/>
  <c r="I68" i="20"/>
  <c r="I76" i="11"/>
  <c r="O76" i="11"/>
  <c r="O68" i="20"/>
  <c r="C76" i="11"/>
  <c r="C68" i="20"/>
  <c r="AD73" i="20"/>
  <c r="AG67" i="20"/>
  <c r="X80" i="20"/>
  <c r="AG68" i="20"/>
  <c r="F73" i="11"/>
  <c r="F65" i="20"/>
  <c r="L65" i="20"/>
  <c r="L73" i="11"/>
  <c r="AG70" i="20"/>
  <c r="AG73" i="20"/>
  <c r="AJ80" i="20"/>
  <c r="U43" i="16"/>
  <c r="AF43" i="16"/>
  <c r="AF45" i="16"/>
  <c r="F75" i="11"/>
  <c r="AE42" i="16"/>
  <c r="AE44" i="16"/>
  <c r="AE46" i="16"/>
  <c r="F88" i="11"/>
  <c r="I81" i="11"/>
  <c r="L76" i="11"/>
  <c r="F73" i="20"/>
  <c r="L80" i="20"/>
  <c r="L75" i="11"/>
  <c r="AF42" i="16"/>
  <c r="AF44" i="16"/>
  <c r="AF46" i="16"/>
  <c r="C88" i="11"/>
  <c r="O88" i="11"/>
  <c r="X73" i="20"/>
  <c r="AJ72" i="20"/>
  <c r="AG42" i="16"/>
  <c r="AG44" i="16"/>
  <c r="AG46" i="16"/>
  <c r="L81" i="11"/>
  <c r="L78" i="11"/>
  <c r="F37" i="11"/>
  <c r="I33" i="20"/>
  <c r="AI17" i="16"/>
  <c r="F33" i="11" s="1"/>
  <c r="AJ17" i="16"/>
  <c r="F34" i="11" s="1"/>
  <c r="C26" i="20"/>
  <c r="X26" i="20" s="1"/>
  <c r="C42" i="11"/>
  <c r="R42" i="11"/>
  <c r="I24" i="20"/>
  <c r="L43" i="11"/>
  <c r="L25" i="20"/>
  <c r="L29" i="20"/>
  <c r="AG29" i="20" s="1"/>
  <c r="R34" i="11"/>
  <c r="I34" i="20"/>
  <c r="AD34" i="20" s="1"/>
  <c r="O41" i="11"/>
  <c r="O26" i="20"/>
  <c r="AJ26" i="20" s="1"/>
  <c r="AP25" i="20"/>
  <c r="AJ34" i="20"/>
  <c r="X27" i="20"/>
  <c r="AA32" i="20"/>
  <c r="AG32" i="20"/>
  <c r="AJ27" i="20"/>
  <c r="AA33" i="20"/>
  <c r="AA34" i="20"/>
  <c r="AD29" i="20"/>
  <c r="AG34" i="20"/>
  <c r="AM24" i="20"/>
  <c r="AM32" i="20"/>
  <c r="AP26" i="20"/>
  <c r="AA26" i="20"/>
  <c r="AD30" i="20"/>
  <c r="AG26" i="20"/>
  <c r="AJ30" i="20"/>
  <c r="AM25" i="20"/>
  <c r="AM33" i="20"/>
  <c r="AM31" i="20"/>
  <c r="X32" i="20"/>
  <c r="AA27" i="20"/>
  <c r="AG27" i="20"/>
  <c r="AJ31" i="20"/>
  <c r="AM26" i="20"/>
  <c r="AM34" i="20"/>
  <c r="X33" i="20"/>
  <c r="AA28" i="20"/>
  <c r="AJ32" i="20"/>
  <c r="X34" i="20"/>
  <c r="AA29" i="20"/>
  <c r="AJ33" i="20"/>
  <c r="AM28" i="20"/>
  <c r="AG33" i="20"/>
  <c r="AA30" i="20"/>
  <c r="AD26" i="20"/>
  <c r="F36" i="11"/>
  <c r="F44" i="11"/>
  <c r="I36" i="11"/>
  <c r="L42" i="11"/>
  <c r="O40" i="11"/>
  <c r="R41" i="11"/>
  <c r="U24" i="20"/>
  <c r="R27" i="20"/>
  <c r="I28" i="20"/>
  <c r="L30" i="20"/>
  <c r="I32" i="20"/>
  <c r="AD33" i="20"/>
  <c r="C43" i="11"/>
  <c r="F38" i="11"/>
  <c r="L36" i="11"/>
  <c r="L44" i="11"/>
  <c r="O42" i="11"/>
  <c r="R35" i="11"/>
  <c r="R43" i="11"/>
  <c r="C25" i="20"/>
  <c r="I27" i="20"/>
  <c r="U27" i="20"/>
  <c r="L28" i="20"/>
  <c r="C30" i="20"/>
  <c r="C44" i="11"/>
  <c r="F39" i="11"/>
  <c r="I39" i="11"/>
  <c r="L37" i="11"/>
  <c r="O43" i="11"/>
  <c r="R36" i="11"/>
  <c r="R44" i="11"/>
  <c r="U35" i="11"/>
  <c r="L24" i="20"/>
  <c r="O25" i="20"/>
  <c r="C29" i="20"/>
  <c r="O29" i="20"/>
  <c r="AG25" i="20"/>
  <c r="C37" i="11"/>
  <c r="F40" i="11"/>
  <c r="I40" i="11"/>
  <c r="O44" i="11"/>
  <c r="U36" i="11"/>
  <c r="F25" i="20"/>
  <c r="C28" i="20"/>
  <c r="O28" i="20"/>
  <c r="R30" i="20"/>
  <c r="O37" i="11"/>
  <c r="R38" i="11"/>
  <c r="C24" i="20"/>
  <c r="O24" i="20"/>
  <c r="R29" i="20"/>
  <c r="F42" i="11"/>
  <c r="F43" i="11"/>
  <c r="F24" i="20"/>
  <c r="I25" i="20"/>
  <c r="AA17" i="20"/>
  <c r="AA19" i="20"/>
  <c r="AA18" i="20"/>
  <c r="AD18" i="20"/>
  <c r="AA16" i="20"/>
  <c r="F22" i="11"/>
  <c r="I25" i="11"/>
  <c r="F23" i="11"/>
  <c r="AD19" i="20"/>
  <c r="F25" i="11"/>
  <c r="F26" i="11"/>
  <c r="I16" i="20"/>
  <c r="I17" i="20"/>
  <c r="X18" i="20"/>
  <c r="X19" i="20"/>
  <c r="C25" i="11"/>
  <c r="C26" i="11"/>
  <c r="X16" i="20"/>
  <c r="C17" i="20"/>
  <c r="C22" i="11"/>
  <c r="AJ20" i="20"/>
  <c r="AH20" i="16"/>
  <c r="O23" i="20" s="1"/>
  <c r="AG20" i="16"/>
  <c r="O22" i="20" s="1"/>
  <c r="AF20" i="16"/>
  <c r="O21" i="20" s="1"/>
  <c r="AG23" i="20"/>
  <c r="AE19" i="16"/>
  <c r="AF19" i="16"/>
  <c r="L21" i="20" s="1"/>
  <c r="AG19" i="16"/>
  <c r="L22" i="20" s="1"/>
  <c r="AE18" i="16"/>
  <c r="AF18" i="16"/>
  <c r="I21" i="20" s="1"/>
  <c r="AG18" i="16"/>
  <c r="I22" i="20" s="1"/>
  <c r="AH18" i="16"/>
  <c r="I23" i="20" s="1"/>
  <c r="AA21" i="20"/>
  <c r="AG17" i="16"/>
  <c r="F22" i="20" s="1"/>
  <c r="AH17" i="16"/>
  <c r="AE17" i="16"/>
  <c r="C31" i="11"/>
  <c r="C22" i="20"/>
  <c r="AE16" i="16"/>
  <c r="AH16" i="16"/>
  <c r="C23" i="20" s="1"/>
  <c r="AF16" i="16"/>
  <c r="C21" i="20" s="1"/>
  <c r="AA42" i="20"/>
  <c r="X49" i="20"/>
  <c r="AA49" i="20"/>
  <c r="AD45" i="20"/>
  <c r="AD53" i="20"/>
  <c r="X54" i="20"/>
  <c r="AA50" i="20"/>
  <c r="AD54" i="20"/>
  <c r="I54" i="11"/>
  <c r="I62" i="11"/>
  <c r="I42" i="20"/>
  <c r="X53" i="20"/>
  <c r="X45" i="20"/>
  <c r="C58" i="11"/>
  <c r="I63" i="11"/>
  <c r="C42" i="20"/>
  <c r="AA32" i="16"/>
  <c r="I49" i="20"/>
  <c r="AJ32" i="16"/>
  <c r="F51" i="11"/>
  <c r="F59" i="11"/>
  <c r="C63" i="11"/>
  <c r="F45" i="20"/>
  <c r="F53" i="20"/>
  <c r="F54" i="20"/>
  <c r="AA13" i="20"/>
  <c r="AD13" i="20"/>
  <c r="F19" i="11"/>
  <c r="I7" i="20"/>
  <c r="AL5" i="16"/>
  <c r="I19" i="11"/>
  <c r="Z6" i="16"/>
  <c r="AB6" i="16"/>
  <c r="Q6" i="16"/>
  <c r="V6" i="16" s="1"/>
  <c r="X12" i="20"/>
  <c r="AM4" i="16"/>
  <c r="X7" i="20"/>
  <c r="C7" i="11"/>
  <c r="AB4" i="16"/>
  <c r="C6" i="20"/>
  <c r="Q4" i="16"/>
  <c r="V4" i="16" s="1"/>
  <c r="AC27" i="20"/>
  <c r="AN18" i="6"/>
  <c r="H28" i="20" s="1"/>
  <c r="AO18" i="6"/>
  <c r="H29" i="20" s="1"/>
  <c r="AP18" i="6"/>
  <c r="H30" i="20" s="1"/>
  <c r="AC33" i="20"/>
  <c r="AI33" i="20"/>
  <c r="AL24" i="20"/>
  <c r="AI31" i="20"/>
  <c r="AF33" i="20"/>
  <c r="AL31" i="20"/>
  <c r="Z33" i="20"/>
  <c r="AI34" i="20"/>
  <c r="AL27" i="20"/>
  <c r="W32" i="20"/>
  <c r="W34" i="20"/>
  <c r="W24" i="20"/>
  <c r="AL26" i="20"/>
  <c r="AL34" i="20"/>
  <c r="AF25" i="20"/>
  <c r="AF26" i="20"/>
  <c r="AP16" i="6"/>
  <c r="B30" i="20" s="1"/>
  <c r="AO16" i="6"/>
  <c r="B29" i="20" s="1"/>
  <c r="AN16" i="6"/>
  <c r="B28" i="20" s="1"/>
  <c r="AF34" i="20"/>
  <c r="AI26" i="20"/>
  <c r="W27" i="20"/>
  <c r="AC32" i="20"/>
  <c r="AC34" i="20"/>
  <c r="AF24" i="20"/>
  <c r="AC26" i="20"/>
  <c r="AL32" i="20"/>
  <c r="W25" i="20"/>
  <c r="AF27" i="20"/>
  <c r="AI25" i="20"/>
  <c r="Z25" i="20"/>
  <c r="AF32" i="20"/>
  <c r="AI24" i="20"/>
  <c r="AL33" i="20"/>
  <c r="W26" i="20"/>
  <c r="Z32" i="20"/>
  <c r="AC24" i="20"/>
  <c r="AI27" i="20"/>
  <c r="Z26" i="20"/>
  <c r="AN20" i="6"/>
  <c r="N28" i="20" s="1"/>
  <c r="AO20" i="6"/>
  <c r="N29" i="20" s="1"/>
  <c r="AP20" i="6"/>
  <c r="N30" i="20" s="1"/>
  <c r="AI19" i="6"/>
  <c r="AJ17" i="6"/>
  <c r="E24" i="20" s="1"/>
  <c r="AM17" i="6"/>
  <c r="E27" i="20" s="1"/>
  <c r="AI32" i="20"/>
  <c r="U17" i="6"/>
  <c r="U19" i="6"/>
  <c r="U21" i="6"/>
  <c r="AK21" i="6"/>
  <c r="Q25" i="20" s="1"/>
  <c r="AC62" i="20"/>
  <c r="AC59" i="20"/>
  <c r="AC61" i="20"/>
  <c r="H70" i="11"/>
  <c r="H58" i="20"/>
  <c r="Z61" i="20"/>
  <c r="E69" i="11"/>
  <c r="E60" i="20"/>
  <c r="E62" i="20"/>
  <c r="Z59" i="20"/>
  <c r="Z57" i="20"/>
  <c r="E67" i="11"/>
  <c r="E65" i="11"/>
  <c r="E58" i="20"/>
  <c r="W60" i="20"/>
  <c r="W62" i="20"/>
  <c r="B70" i="11"/>
  <c r="B61" i="20"/>
  <c r="B68" i="11"/>
  <c r="W58" i="20"/>
  <c r="W59" i="20"/>
  <c r="Q42" i="6"/>
  <c r="B66" i="11"/>
  <c r="B67" i="11"/>
  <c r="B57" i="20"/>
  <c r="B81" i="11"/>
  <c r="N80" i="20"/>
  <c r="U43" i="6"/>
  <c r="AN43" i="6" s="1"/>
  <c r="K71" i="20"/>
  <c r="AF71" i="20" s="1"/>
  <c r="AL43" i="6"/>
  <c r="E72" i="20" s="1"/>
  <c r="E69" i="20"/>
  <c r="Z69" i="20" s="1"/>
  <c r="AC16" i="20"/>
  <c r="AC17" i="20"/>
  <c r="AC18" i="20"/>
  <c r="Z19" i="20"/>
  <c r="Z18" i="20"/>
  <c r="Z17" i="20"/>
  <c r="Z16" i="20"/>
  <c r="W19" i="20"/>
  <c r="W18" i="20"/>
  <c r="W16" i="20"/>
  <c r="W17" i="20"/>
  <c r="AF66" i="20"/>
  <c r="AI78" i="20"/>
  <c r="AC79" i="20"/>
  <c r="AI73" i="20"/>
  <c r="W69" i="20"/>
  <c r="AF69" i="20"/>
  <c r="AP43" i="6"/>
  <c r="AO43" i="6"/>
  <c r="K87" i="11"/>
  <c r="K79" i="20"/>
  <c r="Z78" i="20"/>
  <c r="Z70" i="20"/>
  <c r="AF70" i="20"/>
  <c r="AC73" i="20"/>
  <c r="W71" i="20"/>
  <c r="Z72" i="20"/>
  <c r="AP45" i="6"/>
  <c r="AO45" i="6"/>
  <c r="AN45" i="6"/>
  <c r="B76" i="20"/>
  <c r="B84" i="11"/>
  <c r="W73" i="20"/>
  <c r="AC71" i="20"/>
  <c r="AF73" i="20"/>
  <c r="Z73" i="20"/>
  <c r="AN46" i="6"/>
  <c r="AO46" i="6"/>
  <c r="AP46" i="6"/>
  <c r="E78" i="11"/>
  <c r="E86" i="11"/>
  <c r="K78" i="11"/>
  <c r="N86" i="11"/>
  <c r="E66" i="20"/>
  <c r="N77" i="20"/>
  <c r="U44" i="6"/>
  <c r="B79" i="11"/>
  <c r="E81" i="11"/>
  <c r="H81" i="11"/>
  <c r="K81" i="11"/>
  <c r="N81" i="11"/>
  <c r="B70" i="20"/>
  <c r="E71" i="20"/>
  <c r="B78" i="20"/>
  <c r="E79" i="20"/>
  <c r="AN42" i="6"/>
  <c r="AK46" i="6"/>
  <c r="B67" i="20"/>
  <c r="H69" i="20"/>
  <c r="N79" i="20"/>
  <c r="AO42" i="6"/>
  <c r="AR45" i="6"/>
  <c r="B77" i="11"/>
  <c r="H79" i="11"/>
  <c r="H87" i="11"/>
  <c r="B72" i="20"/>
  <c r="B80" i="20"/>
  <c r="K74" i="11"/>
  <c r="K72" i="20"/>
  <c r="K80" i="20"/>
  <c r="K77" i="11"/>
  <c r="AN19" i="20"/>
  <c r="S18" i="20"/>
  <c r="S26" i="11"/>
  <c r="S26" i="20"/>
  <c r="AN25" i="20"/>
  <c r="S24" i="20"/>
  <c r="AN9" i="20"/>
  <c r="S10" i="20"/>
  <c r="S15" i="11"/>
  <c r="S7" i="20"/>
  <c r="S7" i="11"/>
  <c r="L32" i="11"/>
  <c r="O29" i="11"/>
  <c r="AM43" i="17"/>
  <c r="AM46" i="17"/>
  <c r="U42" i="17"/>
  <c r="AO42" i="17" s="1"/>
  <c r="AM45" i="17"/>
  <c r="AM42" i="17"/>
  <c r="AR45" i="17"/>
  <c r="AR42" i="17"/>
  <c r="U44" i="17"/>
  <c r="AN44" i="17" s="1"/>
  <c r="AR43" i="17"/>
  <c r="AM44" i="17"/>
  <c r="AR44" i="17"/>
  <c r="U43" i="17"/>
  <c r="AN43" i="17" s="1"/>
  <c r="AM47" i="17"/>
  <c r="AA35" i="16"/>
  <c r="AA30" i="16"/>
  <c r="AJ35" i="16"/>
  <c r="AJ30" i="16"/>
  <c r="AA33" i="16"/>
  <c r="AA31" i="16"/>
  <c r="AA36" i="16"/>
  <c r="U42" i="16"/>
  <c r="AO42" i="16" s="1"/>
  <c r="AK42" i="16"/>
  <c r="AK44" i="16"/>
  <c r="R46" i="16"/>
  <c r="U46" i="16" s="1"/>
  <c r="V46" i="16" s="1"/>
  <c r="AL47" i="16"/>
  <c r="U48" i="16"/>
  <c r="AK43" i="16"/>
  <c r="AM46" i="16"/>
  <c r="AS47" i="16"/>
  <c r="AK48" i="16"/>
  <c r="AT47" i="16"/>
  <c r="AK45" i="16"/>
  <c r="V48" i="16"/>
  <c r="O30" i="11"/>
  <c r="I31" i="11"/>
  <c r="Y31" i="17"/>
  <c r="AK32" i="17"/>
  <c r="Y35" i="17"/>
  <c r="AK36" i="17"/>
  <c r="AL36" i="17"/>
  <c r="AI30" i="17"/>
  <c r="AL31" i="17"/>
  <c r="X33" i="17"/>
  <c r="AI34" i="17"/>
  <c r="AL35" i="17"/>
  <c r="AK30" i="17"/>
  <c r="Y33" i="17"/>
  <c r="AK34" i="17"/>
  <c r="AL30" i="17"/>
  <c r="X32" i="17"/>
  <c r="AL34" i="17"/>
  <c r="X36" i="17"/>
  <c r="Y32" i="17"/>
  <c r="Y36" i="17"/>
  <c r="X34" i="6"/>
  <c r="S34" i="6"/>
  <c r="T30" i="6"/>
  <c r="AN30" i="6" s="1"/>
  <c r="W32" i="6"/>
  <c r="S35" i="6"/>
  <c r="AM35" i="6" s="1"/>
  <c r="R35" i="6"/>
  <c r="AK35" i="6" s="1"/>
  <c r="S30" i="6"/>
  <c r="AM30" i="6" s="1"/>
  <c r="AK34" i="6"/>
  <c r="AJ34" i="6"/>
  <c r="AI34" i="6"/>
  <c r="Y34" i="6"/>
  <c r="AA31" i="6"/>
  <c r="AI35" i="6"/>
  <c r="AK36" i="6"/>
  <c r="AK30" i="6"/>
  <c r="R32" i="6"/>
  <c r="Q31" i="6"/>
  <c r="V31" i="6" s="1"/>
  <c r="AJ35" i="6"/>
  <c r="AM36" i="6"/>
  <c r="AK33" i="6"/>
  <c r="AI30" i="6"/>
  <c r="E35" i="6"/>
  <c r="AN6" i="17"/>
  <c r="M32" i="11"/>
  <c r="Q19" i="17"/>
  <c r="V19" i="17" s="1"/>
  <c r="M31" i="11"/>
  <c r="M30" i="11"/>
  <c r="AP45" i="17"/>
  <c r="AN5" i="17"/>
  <c r="V9" i="17"/>
  <c r="AN10" i="17"/>
  <c r="V4" i="17"/>
  <c r="V33" i="17"/>
  <c r="AP44" i="17"/>
  <c r="V10" i="17"/>
  <c r="Q17" i="17"/>
  <c r="V17" i="17" s="1"/>
  <c r="G32" i="11"/>
  <c r="G31" i="11"/>
  <c r="AA8" i="17"/>
  <c r="AN8" i="17" s="1"/>
  <c r="Z9" i="17"/>
  <c r="W22" i="17"/>
  <c r="P42" i="17"/>
  <c r="P43" i="17"/>
  <c r="P44" i="17"/>
  <c r="P45" i="17"/>
  <c r="P46" i="17"/>
  <c r="AD47" i="17"/>
  <c r="AT47" i="17"/>
  <c r="U48" i="17"/>
  <c r="V48" i="17" s="1"/>
  <c r="AA4" i="17"/>
  <c r="Q8" i="17"/>
  <c r="AB9" i="17"/>
  <c r="P21" i="17"/>
  <c r="Q21" i="17" s="1"/>
  <c r="AI42" i="17"/>
  <c r="AI43" i="17"/>
  <c r="AI44" i="17"/>
  <c r="AI45" i="17"/>
  <c r="P47" i="17"/>
  <c r="W48" i="17"/>
  <c r="AI48" i="17"/>
  <c r="Q4" i="17"/>
  <c r="AB4" i="17"/>
  <c r="V8" i="17"/>
  <c r="Q9" i="17"/>
  <c r="AB10" i="17"/>
  <c r="AC21" i="17"/>
  <c r="P22" i="17"/>
  <c r="Q22" i="17" s="1"/>
  <c r="V22" i="17" s="1"/>
  <c r="Z22" i="17"/>
  <c r="AL22" i="17"/>
  <c r="Q30" i="17"/>
  <c r="V30" i="17" s="1"/>
  <c r="Z30" i="17"/>
  <c r="Q31" i="17"/>
  <c r="V31" i="17" s="1"/>
  <c r="Z31" i="17"/>
  <c r="Q32" i="17"/>
  <c r="V32" i="17" s="1"/>
  <c r="Z32" i="17"/>
  <c r="Q33" i="17"/>
  <c r="Z33" i="17"/>
  <c r="Q34" i="17"/>
  <c r="V34" i="17" s="1"/>
  <c r="Z34" i="17"/>
  <c r="Q35" i="17"/>
  <c r="V35" i="17" s="1"/>
  <c r="Z35" i="17"/>
  <c r="Q36" i="17"/>
  <c r="V36" i="17" s="1"/>
  <c r="Z36" i="17"/>
  <c r="AJ42" i="17"/>
  <c r="AS42" i="17"/>
  <c r="AJ43" i="17"/>
  <c r="AS43" i="17"/>
  <c r="AJ44" i="17"/>
  <c r="AS44" i="17"/>
  <c r="AJ45" i="17"/>
  <c r="AS45" i="17"/>
  <c r="AI46" i="17"/>
  <c r="AQ46" i="17"/>
  <c r="Q47" i="17"/>
  <c r="L48" i="17"/>
  <c r="X48" i="17"/>
  <c r="AJ48" i="17"/>
  <c r="AB8" i="17"/>
  <c r="Q10" i="17"/>
  <c r="P16" i="17"/>
  <c r="P18" i="17"/>
  <c r="P20" i="17"/>
  <c r="AA22" i="17"/>
  <c r="AA30" i="17"/>
  <c r="AO30" i="17" s="1"/>
  <c r="AA31" i="17"/>
  <c r="AA32" i="17"/>
  <c r="AA33" i="17"/>
  <c r="AA34" i="17"/>
  <c r="AA35" i="17"/>
  <c r="AA36" i="17"/>
  <c r="AK42" i="17"/>
  <c r="AK43" i="17"/>
  <c r="AK44" i="17"/>
  <c r="AK45" i="17"/>
  <c r="AJ46" i="17"/>
  <c r="AR46" i="17"/>
  <c r="Y48" i="17"/>
  <c r="Z6" i="17"/>
  <c r="AB22" i="17"/>
  <c r="AB30" i="17"/>
  <c r="AB31" i="17"/>
  <c r="AB32" i="17"/>
  <c r="AB33" i="17"/>
  <c r="AB34" i="17"/>
  <c r="AB35" i="17"/>
  <c r="AB36" i="17"/>
  <c r="AC42" i="17"/>
  <c r="AC43" i="17"/>
  <c r="AC44" i="17"/>
  <c r="AC45" i="17"/>
  <c r="U46" i="17"/>
  <c r="AC46" i="17"/>
  <c r="AQ47" i="17"/>
  <c r="Z48" i="17"/>
  <c r="AL48" i="17"/>
  <c r="AA6" i="17"/>
  <c r="AC22" i="17"/>
  <c r="AR47" i="17"/>
  <c r="AA48" i="17"/>
  <c r="Q6" i="17"/>
  <c r="V6" i="17" s="1"/>
  <c r="U47" i="17"/>
  <c r="V36" i="16"/>
  <c r="AN43" i="16"/>
  <c r="AO43" i="16"/>
  <c r="AP43" i="16"/>
  <c r="V32" i="16"/>
  <c r="AN42" i="16"/>
  <c r="AN44" i="16"/>
  <c r="AO44" i="16"/>
  <c r="AP44" i="16"/>
  <c r="Q7" i="16"/>
  <c r="AB8" i="16"/>
  <c r="AN8" i="16" s="1"/>
  <c r="Z10" i="16"/>
  <c r="Q17" i="16"/>
  <c r="V17" i="16" s="1"/>
  <c r="AC17" i="16"/>
  <c r="Q19" i="16"/>
  <c r="V19" i="16" s="1"/>
  <c r="AC19" i="16"/>
  <c r="O31" i="11"/>
  <c r="N22" i="16"/>
  <c r="X22" i="16"/>
  <c r="X30" i="16"/>
  <c r="AK30" i="16"/>
  <c r="X31" i="16"/>
  <c r="AK31" i="16"/>
  <c r="X32" i="16"/>
  <c r="AK32" i="16"/>
  <c r="X33" i="16"/>
  <c r="AK33" i="16"/>
  <c r="X34" i="16"/>
  <c r="AK34" i="16"/>
  <c r="X35" i="16"/>
  <c r="AK35" i="16"/>
  <c r="X36" i="16"/>
  <c r="AK36" i="16"/>
  <c r="Q42" i="16"/>
  <c r="Q43" i="16"/>
  <c r="V43" i="16" s="1"/>
  <c r="Q44" i="16"/>
  <c r="V44" i="16" s="1"/>
  <c r="Q45" i="16"/>
  <c r="Q46" i="16"/>
  <c r="V7" i="16"/>
  <c r="AA10" i="16"/>
  <c r="AN10" i="16" s="1"/>
  <c r="O32" i="11"/>
  <c r="P21" i="16"/>
  <c r="Q21" i="16" s="1"/>
  <c r="Y22" i="16"/>
  <c r="Y30" i="16"/>
  <c r="AL30" i="16"/>
  <c r="Y31" i="16"/>
  <c r="AL31" i="16"/>
  <c r="Y32" i="16"/>
  <c r="AL32" i="16"/>
  <c r="Y33" i="16"/>
  <c r="AL33" i="16"/>
  <c r="Y34" i="16"/>
  <c r="AL34" i="16"/>
  <c r="Y35" i="16"/>
  <c r="AL35" i="16"/>
  <c r="Y36" i="16"/>
  <c r="AL36" i="16"/>
  <c r="AI42" i="16"/>
  <c r="AR42" i="16"/>
  <c r="AI43" i="16"/>
  <c r="AR43" i="16"/>
  <c r="AI44" i="16"/>
  <c r="AR44" i="16"/>
  <c r="AI45" i="16"/>
  <c r="AR45" i="16"/>
  <c r="P47" i="16"/>
  <c r="Q47" i="16" s="1"/>
  <c r="W48" i="16"/>
  <c r="AI48" i="16"/>
  <c r="Z5" i="16"/>
  <c r="AL6" i="16"/>
  <c r="AB10" i="16"/>
  <c r="F30" i="11"/>
  <c r="L30" i="11"/>
  <c r="P22" i="16"/>
  <c r="Q30" i="16"/>
  <c r="V30" i="16" s="1"/>
  <c r="Z30" i="16"/>
  <c r="Q31" i="16"/>
  <c r="V31" i="16" s="1"/>
  <c r="Z31" i="16"/>
  <c r="Q32" i="16"/>
  <c r="Z32" i="16"/>
  <c r="Q33" i="16"/>
  <c r="V33" i="16" s="1"/>
  <c r="Z33" i="16"/>
  <c r="Q34" i="16"/>
  <c r="V34" i="16" s="1"/>
  <c r="Z34" i="16"/>
  <c r="Q35" i="16"/>
  <c r="V35" i="16" s="1"/>
  <c r="Z35" i="16"/>
  <c r="Q36" i="16"/>
  <c r="Z36" i="16"/>
  <c r="AJ42" i="16"/>
  <c r="AS42" i="16"/>
  <c r="AJ43" i="16"/>
  <c r="AS43" i="16"/>
  <c r="AJ44" i="16"/>
  <c r="AS44" i="16"/>
  <c r="AS45" i="16"/>
  <c r="AQ46" i="16"/>
  <c r="L48" i="16"/>
  <c r="X48" i="16"/>
  <c r="W30" i="16"/>
  <c r="W31" i="16"/>
  <c r="W32" i="16"/>
  <c r="W33" i="16"/>
  <c r="W34" i="16"/>
  <c r="W35" i="16"/>
  <c r="AA5" i="16"/>
  <c r="F31" i="11"/>
  <c r="L31" i="11"/>
  <c r="AR46" i="16"/>
  <c r="Q5" i="16"/>
  <c r="V5" i="16" s="1"/>
  <c r="AB5" i="16"/>
  <c r="Q16" i="16"/>
  <c r="AC16" i="16"/>
  <c r="Q18" i="16"/>
  <c r="V18" i="16" s="1"/>
  <c r="AC18" i="16"/>
  <c r="Q20" i="16"/>
  <c r="V20" i="16" s="1"/>
  <c r="AC20" i="16"/>
  <c r="AC42" i="16"/>
  <c r="AL42" i="16"/>
  <c r="AC43" i="16"/>
  <c r="AL43" i="16"/>
  <c r="AC44" i="16"/>
  <c r="AL44" i="16"/>
  <c r="U45" i="16"/>
  <c r="AC45" i="16"/>
  <c r="AL45" i="16"/>
  <c r="AC46" i="16"/>
  <c r="AS46" i="16"/>
  <c r="AI47" i="16"/>
  <c r="AQ47" i="16"/>
  <c r="Z48" i="16"/>
  <c r="AL48" i="16"/>
  <c r="W22" i="16"/>
  <c r="Z7" i="16"/>
  <c r="AN7" i="16" s="1"/>
  <c r="V16" i="16"/>
  <c r="AJ47" i="16"/>
  <c r="AB7" i="16"/>
  <c r="U47" i="16"/>
  <c r="AP47" i="6"/>
  <c r="AS47" i="6"/>
  <c r="AT47" i="6"/>
  <c r="AR44" i="6"/>
  <c r="AT44" i="6"/>
  <c r="V42" i="6"/>
  <c r="AS42" i="6"/>
  <c r="AO47" i="6"/>
  <c r="AJ44" i="6"/>
  <c r="AI47" i="6"/>
  <c r="AT43" i="6"/>
  <c r="AI46" i="6"/>
  <c r="AJ46" i="6"/>
  <c r="AL44" i="6"/>
  <c r="AL46" i="6"/>
  <c r="AK48" i="6"/>
  <c r="AI33" i="6"/>
  <c r="AI36" i="6"/>
  <c r="AL33" i="6"/>
  <c r="AL35" i="6"/>
  <c r="AH42" i="6"/>
  <c r="Z32" i="6"/>
  <c r="Q35" i="6"/>
  <c r="V35" i="6" s="1"/>
  <c r="AM32" i="6"/>
  <c r="W35" i="6"/>
  <c r="X35" i="6"/>
  <c r="Q33" i="6"/>
  <c r="V33" i="6" s="1"/>
  <c r="X32" i="6"/>
  <c r="W33" i="6"/>
  <c r="W30" i="6"/>
  <c r="X33" i="6"/>
  <c r="Y30" i="6"/>
  <c r="Y48" i="6"/>
  <c r="AB36" i="6"/>
  <c r="Q36" i="6"/>
  <c r="V36" i="6" s="1"/>
  <c r="AC48" i="6"/>
  <c r="Z36" i="6"/>
  <c r="AO36" i="6" s="1"/>
  <c r="AB48" i="6"/>
  <c r="Q43" i="6"/>
  <c r="V43" i="6" s="1"/>
  <c r="P44" i="6"/>
  <c r="Z33" i="6"/>
  <c r="AG43" i="6"/>
  <c r="AC44" i="6"/>
  <c r="AH43" i="6"/>
  <c r="Q45" i="6"/>
  <c r="V45" i="6" s="1"/>
  <c r="P46" i="6"/>
  <c r="AE46" i="6" s="1"/>
  <c r="AG45" i="6"/>
  <c r="AU45" i="6" s="1"/>
  <c r="AC46" i="6"/>
  <c r="AB33" i="6"/>
  <c r="AH45" i="6"/>
  <c r="AA30" i="6"/>
  <c r="AL30" i="6"/>
  <c r="Q32" i="6"/>
  <c r="AB32" i="6"/>
  <c r="AA33" i="6"/>
  <c r="Z34" i="6"/>
  <c r="AF42" i="6"/>
  <c r="L48" i="6"/>
  <c r="AA34" i="6"/>
  <c r="Z35" i="6"/>
  <c r="W48" i="6"/>
  <c r="AI48" i="6"/>
  <c r="AL31" i="6"/>
  <c r="AB34" i="6"/>
  <c r="X48" i="6"/>
  <c r="Q34" i="6"/>
  <c r="AB35" i="6"/>
  <c r="P47" i="6"/>
  <c r="Q47" i="6" s="1"/>
  <c r="V47" i="6" s="1"/>
  <c r="Z31" i="6"/>
  <c r="AO31" i="6" s="1"/>
  <c r="AC47" i="6"/>
  <c r="AL48" i="6"/>
  <c r="J82" i="11" l="1"/>
  <c r="J74" i="20"/>
  <c r="M82" i="11"/>
  <c r="M74" i="20"/>
  <c r="J79" i="11"/>
  <c r="J71" i="20"/>
  <c r="J79" i="20"/>
  <c r="J87" i="11"/>
  <c r="M76" i="20"/>
  <c r="M84" i="11"/>
  <c r="P78" i="20"/>
  <c r="P86" i="11"/>
  <c r="V69" i="20"/>
  <c r="V77" i="11"/>
  <c r="P78" i="11"/>
  <c r="P70" i="20"/>
  <c r="M79" i="20"/>
  <c r="M87" i="11"/>
  <c r="M86" i="11"/>
  <c r="M78" i="20"/>
  <c r="AN69" i="20"/>
  <c r="V70" i="20"/>
  <c r="V78" i="11"/>
  <c r="M69" i="20"/>
  <c r="M77" i="11"/>
  <c r="S77" i="20"/>
  <c r="S85" i="11"/>
  <c r="P85" i="11"/>
  <c r="P77" i="20"/>
  <c r="S78" i="20"/>
  <c r="S86" i="11"/>
  <c r="M79" i="11"/>
  <c r="M71" i="20"/>
  <c r="M70" i="20"/>
  <c r="M78" i="11"/>
  <c r="AO44" i="17"/>
  <c r="AO45" i="17"/>
  <c r="AP43" i="17"/>
  <c r="S73" i="20"/>
  <c r="S81" i="11"/>
  <c r="AN79" i="20"/>
  <c r="AK71" i="20"/>
  <c r="AN72" i="20"/>
  <c r="J76" i="20"/>
  <c r="J84" i="11"/>
  <c r="M81" i="11"/>
  <c r="M73" i="20"/>
  <c r="G71" i="20"/>
  <c r="G79" i="11"/>
  <c r="J70" i="20"/>
  <c r="J78" i="11"/>
  <c r="S88" i="11"/>
  <c r="S80" i="20"/>
  <c r="J86" i="11"/>
  <c r="J78" i="20"/>
  <c r="V80" i="11"/>
  <c r="V72" i="20"/>
  <c r="G79" i="20"/>
  <c r="G87" i="11"/>
  <c r="G77" i="11"/>
  <c r="G69" i="20"/>
  <c r="J73" i="20"/>
  <c r="J81" i="11"/>
  <c r="P81" i="11"/>
  <c r="P73" i="20"/>
  <c r="AQ71" i="20"/>
  <c r="J69" i="20"/>
  <c r="J77" i="11"/>
  <c r="G70" i="20"/>
  <c r="G78" i="11"/>
  <c r="G86" i="11"/>
  <c r="G78" i="20"/>
  <c r="G73" i="20"/>
  <c r="G81" i="11"/>
  <c r="S78" i="11"/>
  <c r="S70" i="20"/>
  <c r="P88" i="11"/>
  <c r="P80" i="20"/>
  <c r="G82" i="11"/>
  <c r="G74" i="20"/>
  <c r="P69" i="20"/>
  <c r="P77" i="11"/>
  <c r="D75" i="20"/>
  <c r="D83" i="11"/>
  <c r="AP42" i="17"/>
  <c r="D78" i="11"/>
  <c r="D70" i="20"/>
  <c r="AN42" i="17"/>
  <c r="D78" i="20"/>
  <c r="D86" i="11"/>
  <c r="D73" i="20"/>
  <c r="D81" i="11"/>
  <c r="D79" i="20"/>
  <c r="D87" i="11"/>
  <c r="D79" i="11"/>
  <c r="D71" i="20"/>
  <c r="D77" i="11"/>
  <c r="D69" i="20"/>
  <c r="AH44" i="17"/>
  <c r="AG44" i="17"/>
  <c r="AF44" i="17"/>
  <c r="AE44" i="17"/>
  <c r="AH43" i="17"/>
  <c r="AG43" i="17"/>
  <c r="AF43" i="17"/>
  <c r="AE43" i="17"/>
  <c r="AH42" i="17"/>
  <c r="AG42" i="17"/>
  <c r="AF42" i="17"/>
  <c r="AE42" i="17"/>
  <c r="AE26" i="20"/>
  <c r="AB26" i="20"/>
  <c r="AB27" i="20"/>
  <c r="Y27" i="20"/>
  <c r="AE25" i="20"/>
  <c r="AE24" i="20"/>
  <c r="AB24" i="20"/>
  <c r="AB25" i="20"/>
  <c r="Y24" i="20"/>
  <c r="AE18" i="17"/>
  <c r="AF18" i="17"/>
  <c r="J21" i="20" s="1"/>
  <c r="AG18" i="17"/>
  <c r="J22" i="20" s="1"/>
  <c r="AH18" i="17"/>
  <c r="J23" i="20" s="1"/>
  <c r="Q18" i="17"/>
  <c r="AB23" i="20"/>
  <c r="AB21" i="20"/>
  <c r="AB22" i="20"/>
  <c r="AB20" i="20"/>
  <c r="Q16" i="17"/>
  <c r="V16" i="17" s="1"/>
  <c r="AG16" i="17"/>
  <c r="D22" i="20" s="1"/>
  <c r="AE16" i="17"/>
  <c r="AH16" i="17"/>
  <c r="D23" i="20" s="1"/>
  <c r="AF16" i="17"/>
  <c r="D21" i="20" s="1"/>
  <c r="F68" i="20"/>
  <c r="AA68" i="20" s="1"/>
  <c r="AA60" i="20"/>
  <c r="AD58" i="20"/>
  <c r="AD57" i="20"/>
  <c r="AA61" i="20"/>
  <c r="X62" i="20"/>
  <c r="X61" i="20"/>
  <c r="F84" i="11"/>
  <c r="F76" i="20"/>
  <c r="I72" i="20"/>
  <c r="I80" i="11"/>
  <c r="C78" i="20"/>
  <c r="C86" i="11"/>
  <c r="F75" i="20"/>
  <c r="F83" i="11"/>
  <c r="C79" i="20"/>
  <c r="C87" i="11"/>
  <c r="C69" i="20"/>
  <c r="C77" i="11"/>
  <c r="F82" i="11"/>
  <c r="F74" i="20"/>
  <c r="C71" i="20"/>
  <c r="C79" i="11"/>
  <c r="AJ68" i="20"/>
  <c r="F78" i="11"/>
  <c r="F70" i="20"/>
  <c r="O79" i="20"/>
  <c r="O87" i="11"/>
  <c r="F72" i="20"/>
  <c r="F80" i="11"/>
  <c r="O85" i="11"/>
  <c r="O77" i="20"/>
  <c r="C78" i="11"/>
  <c r="C70" i="20"/>
  <c r="L78" i="20"/>
  <c r="L86" i="11"/>
  <c r="I84" i="11"/>
  <c r="I76" i="20"/>
  <c r="C83" i="11"/>
  <c r="C75" i="20"/>
  <c r="L66" i="20"/>
  <c r="L74" i="11"/>
  <c r="F79" i="20"/>
  <c r="F87" i="11"/>
  <c r="AI46" i="16"/>
  <c r="O81" i="11"/>
  <c r="O73" i="20"/>
  <c r="O66" i="20"/>
  <c r="O74" i="11"/>
  <c r="F74" i="11"/>
  <c r="F66" i="20"/>
  <c r="L71" i="20"/>
  <c r="L79" i="11"/>
  <c r="AU43" i="16"/>
  <c r="L69" i="20"/>
  <c r="L77" i="11"/>
  <c r="I83" i="11"/>
  <c r="I75" i="20"/>
  <c r="C80" i="11"/>
  <c r="C72" i="20"/>
  <c r="L79" i="20"/>
  <c r="L87" i="11"/>
  <c r="I86" i="11"/>
  <c r="I78" i="20"/>
  <c r="I74" i="20"/>
  <c r="I82" i="11"/>
  <c r="F71" i="20"/>
  <c r="F79" i="11"/>
  <c r="O75" i="11"/>
  <c r="O67" i="20"/>
  <c r="I66" i="20"/>
  <c r="I74" i="11"/>
  <c r="AG65" i="20"/>
  <c r="AD68" i="20"/>
  <c r="C82" i="11"/>
  <c r="C74" i="20"/>
  <c r="I75" i="11"/>
  <c r="I67" i="20"/>
  <c r="C74" i="11"/>
  <c r="C66" i="20"/>
  <c r="O73" i="11"/>
  <c r="O65" i="20"/>
  <c r="AA65" i="20"/>
  <c r="L72" i="20"/>
  <c r="L80" i="11"/>
  <c r="I79" i="20"/>
  <c r="I87" i="11"/>
  <c r="I69" i="20"/>
  <c r="I77" i="11"/>
  <c r="O78" i="20"/>
  <c r="O86" i="11"/>
  <c r="I70" i="20"/>
  <c r="I78" i="11"/>
  <c r="F78" i="20"/>
  <c r="F86" i="11"/>
  <c r="V45" i="16"/>
  <c r="C75" i="11"/>
  <c r="C67" i="20"/>
  <c r="I65" i="20"/>
  <c r="I73" i="11"/>
  <c r="AG80" i="20"/>
  <c r="C65" i="20"/>
  <c r="C73" i="11"/>
  <c r="X68" i="20"/>
  <c r="F77" i="11"/>
  <c r="F69" i="20"/>
  <c r="I79" i="11"/>
  <c r="I71" i="20"/>
  <c r="AA73" i="20"/>
  <c r="AD24" i="20"/>
  <c r="AJ28" i="20"/>
  <c r="AG28" i="20"/>
  <c r="AM27" i="20"/>
  <c r="AM35" i="20" s="1"/>
  <c r="AM29" i="20"/>
  <c r="AJ24" i="20"/>
  <c r="AA25" i="20"/>
  <c r="X29" i="20"/>
  <c r="AD27" i="20"/>
  <c r="X24" i="20"/>
  <c r="AJ25" i="20"/>
  <c r="X25" i="20"/>
  <c r="AD25" i="20"/>
  <c r="AG24" i="20"/>
  <c r="X28" i="20"/>
  <c r="AJ29" i="20"/>
  <c r="AP24" i="20"/>
  <c r="AP35" i="20" s="1"/>
  <c r="AA24" i="20"/>
  <c r="AD32" i="20"/>
  <c r="AP27" i="20"/>
  <c r="AG30" i="20"/>
  <c r="AM30" i="20"/>
  <c r="X30" i="20"/>
  <c r="AD28" i="20"/>
  <c r="I32" i="11"/>
  <c r="AD17" i="20"/>
  <c r="AD16" i="20"/>
  <c r="C32" i="11"/>
  <c r="AU16" i="16"/>
  <c r="X17" i="20"/>
  <c r="AJ21" i="20"/>
  <c r="AJ22" i="20"/>
  <c r="AJ23" i="20"/>
  <c r="AG22" i="20"/>
  <c r="AG21" i="20"/>
  <c r="L29" i="11"/>
  <c r="L20" i="20"/>
  <c r="AD23" i="20"/>
  <c r="AD22" i="20"/>
  <c r="AD21" i="20"/>
  <c r="I29" i="11"/>
  <c r="I20" i="20"/>
  <c r="I30" i="11"/>
  <c r="F29" i="11"/>
  <c r="F20" i="20"/>
  <c r="F32" i="11"/>
  <c r="F23" i="20"/>
  <c r="AA22" i="20"/>
  <c r="X21" i="20"/>
  <c r="X23" i="20"/>
  <c r="C30" i="11"/>
  <c r="C29" i="11"/>
  <c r="C20" i="20"/>
  <c r="X22" i="20"/>
  <c r="C59" i="11"/>
  <c r="C50" i="20"/>
  <c r="I61" i="11"/>
  <c r="I52" i="20"/>
  <c r="I51" i="20"/>
  <c r="I60" i="11"/>
  <c r="AA53" i="20"/>
  <c r="X42" i="20"/>
  <c r="C41" i="20"/>
  <c r="C50" i="11"/>
  <c r="F52" i="20"/>
  <c r="F61" i="11"/>
  <c r="F60" i="11"/>
  <c r="F51" i="20"/>
  <c r="I38" i="20"/>
  <c r="I47" i="11"/>
  <c r="AO32" i="16"/>
  <c r="I37" i="20"/>
  <c r="I46" i="11"/>
  <c r="F49" i="11"/>
  <c r="F40" i="20"/>
  <c r="F39" i="20"/>
  <c r="F48" i="11"/>
  <c r="F38" i="20"/>
  <c r="F47" i="11"/>
  <c r="AA45" i="20"/>
  <c r="C52" i="20"/>
  <c r="C61" i="11"/>
  <c r="C51" i="20"/>
  <c r="C60" i="11"/>
  <c r="I49" i="11"/>
  <c r="I40" i="20"/>
  <c r="I48" i="11"/>
  <c r="I39" i="20"/>
  <c r="F46" i="11"/>
  <c r="F37" i="20"/>
  <c r="C46" i="11"/>
  <c r="C37" i="20"/>
  <c r="C49" i="11"/>
  <c r="C40" i="20"/>
  <c r="C48" i="11"/>
  <c r="C39" i="20"/>
  <c r="C38" i="20"/>
  <c r="C47" i="11"/>
  <c r="F50" i="11"/>
  <c r="F41" i="20"/>
  <c r="I59" i="11"/>
  <c r="I50" i="20"/>
  <c r="AD42" i="20"/>
  <c r="AD49" i="20"/>
  <c r="AA54" i="20"/>
  <c r="I50" i="11"/>
  <c r="I41" i="20"/>
  <c r="AD7" i="20"/>
  <c r="AN5" i="16"/>
  <c r="F6" i="11"/>
  <c r="F6" i="20"/>
  <c r="F8" i="11"/>
  <c r="F8" i="20"/>
  <c r="F18" i="11"/>
  <c r="F12" i="20"/>
  <c r="AN6" i="16"/>
  <c r="I18" i="11"/>
  <c r="I12" i="20"/>
  <c r="F7" i="20"/>
  <c r="F7" i="11"/>
  <c r="I8" i="11"/>
  <c r="I8" i="20"/>
  <c r="I6" i="20"/>
  <c r="I6" i="11"/>
  <c r="C13" i="20"/>
  <c r="C19" i="11"/>
  <c r="AN4" i="16"/>
  <c r="X6" i="20"/>
  <c r="C8" i="20"/>
  <c r="C8" i="11"/>
  <c r="W28" i="20"/>
  <c r="Z24" i="20"/>
  <c r="AC30" i="20"/>
  <c r="AL25" i="20"/>
  <c r="AC29" i="20"/>
  <c r="Z27" i="20"/>
  <c r="W30" i="20"/>
  <c r="AN21" i="6"/>
  <c r="Q28" i="20" s="1"/>
  <c r="AP21" i="6"/>
  <c r="Q30" i="20" s="1"/>
  <c r="AO21" i="6"/>
  <c r="Q29" i="20" s="1"/>
  <c r="AI30" i="20"/>
  <c r="AC28" i="20"/>
  <c r="W29" i="20"/>
  <c r="AN19" i="6"/>
  <c r="K28" i="20" s="1"/>
  <c r="AO19" i="6"/>
  <c r="K29" i="20" s="1"/>
  <c r="AP19" i="6"/>
  <c r="K30" i="20" s="1"/>
  <c r="AI29" i="20"/>
  <c r="AO17" i="6"/>
  <c r="E29" i="20" s="1"/>
  <c r="AP17" i="6"/>
  <c r="E30" i="20" s="1"/>
  <c r="AN17" i="6"/>
  <c r="E28" i="20" s="1"/>
  <c r="AI28" i="20"/>
  <c r="AC58" i="20"/>
  <c r="Z60" i="20"/>
  <c r="Z62" i="20"/>
  <c r="Z58" i="20"/>
  <c r="W61" i="20"/>
  <c r="W57" i="20"/>
  <c r="E80" i="11"/>
  <c r="AI80" i="20"/>
  <c r="N77" i="11"/>
  <c r="N69" i="20"/>
  <c r="N79" i="11"/>
  <c r="N71" i="20"/>
  <c r="K74" i="20"/>
  <c r="K82" i="11"/>
  <c r="AU43" i="6"/>
  <c r="E80" i="20"/>
  <c r="E88" i="11"/>
  <c r="H78" i="20"/>
  <c r="H86" i="11"/>
  <c r="AF80" i="20"/>
  <c r="K78" i="20"/>
  <c r="K86" i="11"/>
  <c r="B74" i="20"/>
  <c r="B82" i="11"/>
  <c r="K75" i="20"/>
  <c r="K83" i="11"/>
  <c r="E82" i="11"/>
  <c r="E74" i="20"/>
  <c r="E67" i="20"/>
  <c r="E75" i="11"/>
  <c r="B83" i="11"/>
  <c r="B75" i="20"/>
  <c r="Z79" i="20"/>
  <c r="K84" i="11"/>
  <c r="K76" i="20"/>
  <c r="E75" i="20"/>
  <c r="E83" i="11"/>
  <c r="E68" i="20"/>
  <c r="E76" i="11"/>
  <c r="K76" i="11"/>
  <c r="K68" i="20"/>
  <c r="W78" i="20"/>
  <c r="AO44" i="6"/>
  <c r="AP44" i="6"/>
  <c r="N76" i="20"/>
  <c r="N84" i="11"/>
  <c r="E76" i="20"/>
  <c r="E84" i="11"/>
  <c r="H88" i="11"/>
  <c r="H80" i="20"/>
  <c r="H70" i="20"/>
  <c r="H78" i="11"/>
  <c r="AN44" i="6"/>
  <c r="W80" i="20"/>
  <c r="Z71" i="20"/>
  <c r="N75" i="20"/>
  <c r="N83" i="11"/>
  <c r="H80" i="11"/>
  <c r="H72" i="20"/>
  <c r="B66" i="20"/>
  <c r="B74" i="11"/>
  <c r="AF72" i="20"/>
  <c r="K67" i="20"/>
  <c r="K75" i="11"/>
  <c r="N80" i="11"/>
  <c r="N72" i="20"/>
  <c r="W72" i="20"/>
  <c r="AI79" i="20"/>
  <c r="W70" i="20"/>
  <c r="AI77" i="20"/>
  <c r="N82" i="11"/>
  <c r="N74" i="20"/>
  <c r="N65" i="20"/>
  <c r="N73" i="11"/>
  <c r="AC69" i="20"/>
  <c r="Z66" i="20"/>
  <c r="B79" i="20"/>
  <c r="B87" i="11"/>
  <c r="B68" i="20"/>
  <c r="B76" i="11"/>
  <c r="N70" i="20"/>
  <c r="N78" i="11"/>
  <c r="W67" i="20"/>
  <c r="W76" i="20"/>
  <c r="AF79" i="20"/>
  <c r="AN18" i="20"/>
  <c r="AN26" i="20"/>
  <c r="AN24" i="20"/>
  <c r="AN10" i="20"/>
  <c r="AN9" i="17"/>
  <c r="S6" i="20"/>
  <c r="S6" i="11"/>
  <c r="AN7" i="20"/>
  <c r="S8" i="20"/>
  <c r="S8" i="11"/>
  <c r="AO43" i="17"/>
  <c r="V47" i="17"/>
  <c r="AO36" i="16"/>
  <c r="AK46" i="16"/>
  <c r="AJ46" i="16"/>
  <c r="AU44" i="16"/>
  <c r="AP42" i="16"/>
  <c r="V42" i="16"/>
  <c r="AU19" i="16"/>
  <c r="AU20" i="16"/>
  <c r="AU18" i="16"/>
  <c r="AU17" i="16"/>
  <c r="AO31" i="17"/>
  <c r="AO36" i="17"/>
  <c r="AO35" i="17"/>
  <c r="AO33" i="17"/>
  <c r="AO34" i="17"/>
  <c r="AO32" i="17"/>
  <c r="AU17" i="17"/>
  <c r="G30" i="11"/>
  <c r="AL34" i="6"/>
  <c r="AO34" i="6" s="1"/>
  <c r="AM34" i="6"/>
  <c r="V32" i="6"/>
  <c r="AO33" i="6"/>
  <c r="V34" i="6"/>
  <c r="AI32" i="6"/>
  <c r="AJ32" i="6"/>
  <c r="AK32" i="6"/>
  <c r="AO35" i="6"/>
  <c r="AP47" i="17"/>
  <c r="AO47" i="17"/>
  <c r="AN47" i="17"/>
  <c r="AE20" i="17"/>
  <c r="P29" i="11" s="1"/>
  <c r="AG20" i="17"/>
  <c r="P31" i="11" s="1"/>
  <c r="AH20" i="17"/>
  <c r="P32" i="11" s="1"/>
  <c r="AF20" i="17"/>
  <c r="P30" i="11" s="1"/>
  <c r="J32" i="11"/>
  <c r="V18" i="17"/>
  <c r="J31" i="11"/>
  <c r="D30" i="11"/>
  <c r="AG21" i="17"/>
  <c r="AF21" i="17"/>
  <c r="AE21" i="17"/>
  <c r="S20" i="20" s="1"/>
  <c r="AH21" i="17"/>
  <c r="Q46" i="17"/>
  <c r="V46" i="17" s="1"/>
  <c r="Q45" i="17"/>
  <c r="V45" i="17" s="1"/>
  <c r="AU45" i="17"/>
  <c r="Q20" i="17"/>
  <c r="V20" i="17" s="1"/>
  <c r="AU48" i="17"/>
  <c r="Q44" i="17"/>
  <c r="V44" i="17" s="1"/>
  <c r="AN4" i="17"/>
  <c r="Q43" i="17"/>
  <c r="V43" i="17" s="1"/>
  <c r="Q42" i="17"/>
  <c r="V42" i="17" s="1"/>
  <c r="AO46" i="17"/>
  <c r="AP46" i="17"/>
  <c r="AN46" i="17"/>
  <c r="V21" i="17"/>
  <c r="AU22" i="17"/>
  <c r="AU19" i="17"/>
  <c r="AO35" i="16"/>
  <c r="AN46" i="16"/>
  <c r="AP46" i="16"/>
  <c r="AO46" i="16"/>
  <c r="AO34" i="16"/>
  <c r="AU48" i="16"/>
  <c r="AO33" i="16"/>
  <c r="V47" i="16"/>
  <c r="AB22" i="16"/>
  <c r="AA22" i="16"/>
  <c r="AU22" i="16" s="1"/>
  <c r="Z22" i="16"/>
  <c r="AP47" i="16"/>
  <c r="AO47" i="16"/>
  <c r="AN47" i="16"/>
  <c r="Q22" i="16"/>
  <c r="V22" i="16" s="1"/>
  <c r="AU21" i="16"/>
  <c r="V21" i="16"/>
  <c r="AN45" i="16"/>
  <c r="AO45" i="16"/>
  <c r="AP45" i="16"/>
  <c r="AO31" i="16"/>
  <c r="AO30" i="16"/>
  <c r="AJ48" i="6"/>
  <c r="AU42" i="6"/>
  <c r="AA48" i="6"/>
  <c r="Q48" i="6"/>
  <c r="V48" i="6" s="1"/>
  <c r="Z48" i="6"/>
  <c r="AG44" i="6"/>
  <c r="AH44" i="6"/>
  <c r="AH46" i="6"/>
  <c r="AG46" i="6"/>
  <c r="AF46" i="6"/>
  <c r="Q46" i="6"/>
  <c r="V46" i="6" s="1"/>
  <c r="AF44" i="6"/>
  <c r="Q44" i="6"/>
  <c r="V44" i="6" s="1"/>
  <c r="Q30" i="6"/>
  <c r="V30" i="6" s="1"/>
  <c r="AB30" i="6"/>
  <c r="AO30" i="6" s="1"/>
  <c r="Z30" i="6"/>
  <c r="AE69" i="20" l="1"/>
  <c r="AE76" i="20"/>
  <c r="AN73" i="20"/>
  <c r="AK70" i="20"/>
  <c r="G84" i="11"/>
  <c r="G76" i="20"/>
  <c r="AN78" i="20"/>
  <c r="AQ70" i="20"/>
  <c r="AE79" i="20"/>
  <c r="P74" i="20"/>
  <c r="P82" i="11"/>
  <c r="G83" i="11"/>
  <c r="G75" i="20"/>
  <c r="AK69" i="20"/>
  <c r="AB73" i="20"/>
  <c r="AB79" i="20"/>
  <c r="AE70" i="20"/>
  <c r="M83" i="11"/>
  <c r="M75" i="20"/>
  <c r="AK77" i="20"/>
  <c r="AE71" i="20"/>
  <c r="P76" i="20"/>
  <c r="P84" i="11"/>
  <c r="AB74" i="20"/>
  <c r="AK73" i="20"/>
  <c r="AQ72" i="20"/>
  <c r="P75" i="20"/>
  <c r="P83" i="11"/>
  <c r="S83" i="11"/>
  <c r="S75" i="20"/>
  <c r="AB71" i="20"/>
  <c r="AH78" i="20"/>
  <c r="AH74" i="20"/>
  <c r="S74" i="20"/>
  <c r="S82" i="11"/>
  <c r="AB78" i="20"/>
  <c r="S76" i="20"/>
  <c r="S84" i="11"/>
  <c r="AK80" i="20"/>
  <c r="AE78" i="20"/>
  <c r="AH73" i="20"/>
  <c r="AH70" i="20"/>
  <c r="AN77" i="20"/>
  <c r="AK78" i="20"/>
  <c r="J75" i="20"/>
  <c r="J83" i="11"/>
  <c r="AQ69" i="20"/>
  <c r="AB70" i="20"/>
  <c r="AE73" i="20"/>
  <c r="AH71" i="20"/>
  <c r="AE74" i="20"/>
  <c r="AU43" i="17"/>
  <c r="AN70" i="20"/>
  <c r="AB69" i="20"/>
  <c r="AN80" i="20"/>
  <c r="AH69" i="20"/>
  <c r="AH79" i="20"/>
  <c r="AH76" i="20"/>
  <c r="Y69" i="20"/>
  <c r="Y78" i="20"/>
  <c r="Y71" i="20"/>
  <c r="D82" i="11"/>
  <c r="D74" i="20"/>
  <c r="Y70" i="20"/>
  <c r="Y79" i="20"/>
  <c r="D76" i="20"/>
  <c r="D84" i="11"/>
  <c r="Y73" i="20"/>
  <c r="Y75" i="20"/>
  <c r="J65" i="20"/>
  <c r="J73" i="11"/>
  <c r="J74" i="11"/>
  <c r="J66" i="20"/>
  <c r="J75" i="11"/>
  <c r="J67" i="20"/>
  <c r="J68" i="20"/>
  <c r="J76" i="11"/>
  <c r="G65" i="20"/>
  <c r="G73" i="11"/>
  <c r="G74" i="11"/>
  <c r="G66" i="20"/>
  <c r="G75" i="11"/>
  <c r="G67" i="20"/>
  <c r="G68" i="20"/>
  <c r="G76" i="11"/>
  <c r="D73" i="11"/>
  <c r="D65" i="20"/>
  <c r="D66" i="20"/>
  <c r="D74" i="11"/>
  <c r="D67" i="20"/>
  <c r="D75" i="11"/>
  <c r="D68" i="20"/>
  <c r="D76" i="11"/>
  <c r="J29" i="11"/>
  <c r="J20" i="20"/>
  <c r="J30" i="11"/>
  <c r="AE21" i="20"/>
  <c r="AE23" i="20"/>
  <c r="AE22" i="20"/>
  <c r="AB35" i="20"/>
  <c r="Y22" i="20"/>
  <c r="D31" i="11"/>
  <c r="D32" i="11"/>
  <c r="Y21" i="20"/>
  <c r="Y23" i="20"/>
  <c r="D20" i="20"/>
  <c r="D29" i="11"/>
  <c r="X67" i="20"/>
  <c r="O83" i="11"/>
  <c r="O75" i="20"/>
  <c r="AJ65" i="20"/>
  <c r="X72" i="20"/>
  <c r="AG71" i="20"/>
  <c r="C84" i="11"/>
  <c r="C76" i="20"/>
  <c r="AJ78" i="20"/>
  <c r="L76" i="20"/>
  <c r="L84" i="11"/>
  <c r="O70" i="20"/>
  <c r="O78" i="11"/>
  <c r="L75" i="20"/>
  <c r="L83" i="11"/>
  <c r="AU46" i="16"/>
  <c r="O76" i="20"/>
  <c r="O84" i="11"/>
  <c r="O71" i="20"/>
  <c r="O79" i="11"/>
  <c r="AD69" i="20"/>
  <c r="AA71" i="20"/>
  <c r="AA66" i="20"/>
  <c r="AA79" i="20"/>
  <c r="AG78" i="20"/>
  <c r="AJ79" i="20"/>
  <c r="X71" i="20"/>
  <c r="AA75" i="20"/>
  <c r="X65" i="20"/>
  <c r="X66" i="20"/>
  <c r="AD75" i="20"/>
  <c r="X70" i="20"/>
  <c r="AA70" i="20"/>
  <c r="AA74" i="20"/>
  <c r="AU42" i="16"/>
  <c r="AD71" i="20"/>
  <c r="AA78" i="20"/>
  <c r="AD79" i="20"/>
  <c r="AD74" i="20"/>
  <c r="AG66" i="20"/>
  <c r="X78" i="20"/>
  <c r="AD67" i="20"/>
  <c r="AD78" i="20"/>
  <c r="AJ66" i="20"/>
  <c r="X75" i="20"/>
  <c r="AD65" i="20"/>
  <c r="AU45" i="16"/>
  <c r="L74" i="20"/>
  <c r="L82" i="11"/>
  <c r="O74" i="20"/>
  <c r="O82" i="11"/>
  <c r="AJ77" i="20"/>
  <c r="AA69" i="20"/>
  <c r="AD70" i="20"/>
  <c r="AG72" i="20"/>
  <c r="AD66" i="20"/>
  <c r="AG69" i="20"/>
  <c r="AJ73" i="20"/>
  <c r="X69" i="20"/>
  <c r="AD72" i="20"/>
  <c r="X74" i="20"/>
  <c r="AJ67" i="20"/>
  <c r="AD76" i="20"/>
  <c r="AA76" i="20"/>
  <c r="AG79" i="20"/>
  <c r="O77" i="11"/>
  <c r="O69" i="20"/>
  <c r="AA72" i="20"/>
  <c r="AA81" i="20" s="1"/>
  <c r="X79" i="20"/>
  <c r="AJ35" i="20"/>
  <c r="AG20" i="20"/>
  <c r="AG35" i="20" s="1"/>
  <c r="AD20" i="20"/>
  <c r="AD35" i="20" s="1"/>
  <c r="AA23" i="20"/>
  <c r="AA20" i="20"/>
  <c r="AA35" i="20" s="1"/>
  <c r="X20" i="20"/>
  <c r="X35" i="20" s="1"/>
  <c r="AD38" i="20"/>
  <c r="X51" i="20"/>
  <c r="AA39" i="20"/>
  <c r="AA51" i="20"/>
  <c r="X38" i="20"/>
  <c r="X52" i="20"/>
  <c r="X39" i="20"/>
  <c r="AD39" i="20"/>
  <c r="AA52" i="20"/>
  <c r="AD51" i="20"/>
  <c r="AA38" i="20"/>
  <c r="AD37" i="20"/>
  <c r="AD52" i="20"/>
  <c r="AA41" i="20"/>
  <c r="X37" i="20"/>
  <c r="AA37" i="20"/>
  <c r="AA40" i="20"/>
  <c r="AD41" i="20"/>
  <c r="AD50" i="20"/>
  <c r="X40" i="20"/>
  <c r="AD40" i="20"/>
  <c r="X41" i="20"/>
  <c r="X50" i="20"/>
  <c r="AD8" i="20"/>
  <c r="AA8" i="20"/>
  <c r="AA12" i="20"/>
  <c r="AA7" i="20"/>
  <c r="AA6" i="20"/>
  <c r="AA14" i="20" s="1"/>
  <c r="AD6" i="20"/>
  <c r="AD12" i="20"/>
  <c r="X13" i="20"/>
  <c r="X14" i="20" s="1"/>
  <c r="X8" i="20"/>
  <c r="AL29" i="20"/>
  <c r="Z30" i="20"/>
  <c r="AL30" i="20"/>
  <c r="Z28" i="20"/>
  <c r="AL28" i="20"/>
  <c r="AL35" i="20" s="1"/>
  <c r="Z29" i="20"/>
  <c r="AF30" i="20"/>
  <c r="AF28" i="20"/>
  <c r="AF29" i="20"/>
  <c r="N74" i="11"/>
  <c r="N66" i="20"/>
  <c r="AI72" i="20"/>
  <c r="AC72" i="20"/>
  <c r="H82" i="11"/>
  <c r="H74" i="20"/>
  <c r="AI76" i="20"/>
  <c r="Z68" i="20"/>
  <c r="W74" i="20"/>
  <c r="Z80" i="20"/>
  <c r="N67" i="20"/>
  <c r="N75" i="11"/>
  <c r="H76" i="20"/>
  <c r="H84" i="11"/>
  <c r="N68" i="20"/>
  <c r="N76" i="11"/>
  <c r="AI70" i="20"/>
  <c r="AC70" i="20"/>
  <c r="H83" i="11"/>
  <c r="H75" i="20"/>
  <c r="Z75" i="20"/>
  <c r="Z67" i="20"/>
  <c r="Z81" i="20" s="1"/>
  <c r="AF78" i="20"/>
  <c r="AF67" i="20"/>
  <c r="AI75" i="20"/>
  <c r="AC80" i="20"/>
  <c r="H68" i="20"/>
  <c r="H76" i="11"/>
  <c r="AI71" i="20"/>
  <c r="H67" i="20"/>
  <c r="H75" i="11"/>
  <c r="AI65" i="20"/>
  <c r="AF68" i="20"/>
  <c r="W66" i="20"/>
  <c r="W75" i="20"/>
  <c r="AF76" i="20"/>
  <c r="Z74" i="20"/>
  <c r="AF74" i="20"/>
  <c r="W68" i="20"/>
  <c r="AU44" i="6"/>
  <c r="H74" i="11"/>
  <c r="H66" i="20"/>
  <c r="W79" i="20"/>
  <c r="AI74" i="20"/>
  <c r="Z76" i="20"/>
  <c r="AF75" i="20"/>
  <c r="AC78" i="20"/>
  <c r="AI69" i="20"/>
  <c r="S32" i="11"/>
  <c r="S23" i="20"/>
  <c r="AN20" i="20"/>
  <c r="S30" i="11"/>
  <c r="S21" i="20"/>
  <c r="S31" i="11"/>
  <c r="S22" i="20"/>
  <c r="AN8" i="20"/>
  <c r="AN6" i="20"/>
  <c r="AN14" i="20" s="1"/>
  <c r="AU44" i="17"/>
  <c r="AU47" i="17"/>
  <c r="AU42" i="17"/>
  <c r="AU21" i="17"/>
  <c r="S29" i="11"/>
  <c r="AO32" i="6"/>
  <c r="AU18" i="17"/>
  <c r="AU46" i="17"/>
  <c r="AU16" i="17"/>
  <c r="AU20" i="17"/>
  <c r="AU47" i="16"/>
  <c r="AU48" i="6"/>
  <c r="AU46" i="6"/>
  <c r="AU47" i="6"/>
  <c r="AN75" i="20" l="1"/>
  <c r="AE75" i="20"/>
  <c r="AN74" i="20"/>
  <c r="AN81" i="20" s="1"/>
  <c r="AH75" i="20"/>
  <c r="AH81" i="20" s="1"/>
  <c r="AK75" i="20"/>
  <c r="AK76" i="20"/>
  <c r="AB75" i="20"/>
  <c r="AN76" i="20"/>
  <c r="AB76" i="20"/>
  <c r="AK74" i="20"/>
  <c r="AK81" i="20" s="1"/>
  <c r="Y74" i="20"/>
  <c r="Y76" i="20"/>
  <c r="AE68" i="20"/>
  <c r="AE67" i="20"/>
  <c r="AE66" i="20"/>
  <c r="AE65" i="20"/>
  <c r="AE81" i="20" s="1"/>
  <c r="AB65" i="20"/>
  <c r="AB68" i="20"/>
  <c r="AB67" i="20"/>
  <c r="AB66" i="20"/>
  <c r="Y68" i="20"/>
  <c r="Y66" i="20"/>
  <c r="Y67" i="20"/>
  <c r="Y65" i="20"/>
  <c r="AE20" i="20"/>
  <c r="AE35" i="20" s="1"/>
  <c r="Y20" i="20"/>
  <c r="Y35" i="20" s="1"/>
  <c r="AJ74" i="20"/>
  <c r="AG74" i="20"/>
  <c r="AG81" i="20" s="1"/>
  <c r="AJ71" i="20"/>
  <c r="AG76" i="20"/>
  <c r="AJ76" i="20"/>
  <c r="AD81" i="20"/>
  <c r="X76" i="20"/>
  <c r="AJ75" i="20"/>
  <c r="AJ69" i="20"/>
  <c r="AJ81" i="20" s="1"/>
  <c r="AG75" i="20"/>
  <c r="X81" i="20"/>
  <c r="AJ70" i="20"/>
  <c r="AD55" i="20"/>
  <c r="X55" i="20"/>
  <c r="AA55" i="20"/>
  <c r="AD14" i="20"/>
  <c r="AC67" i="20"/>
  <c r="AI68" i="20"/>
  <c r="AF81" i="20"/>
  <c r="AC75" i="20"/>
  <c r="AC76" i="20"/>
  <c r="W81" i="20"/>
  <c r="AC66" i="20"/>
  <c r="AC68" i="20"/>
  <c r="AI67" i="20"/>
  <c r="AI81" i="20" s="1"/>
  <c r="AI66" i="20"/>
  <c r="AC74" i="20"/>
  <c r="AN22" i="20"/>
  <c r="AN21" i="20"/>
  <c r="AN23" i="20"/>
  <c r="T44" i="11"/>
  <c r="T43" i="11"/>
  <c r="T42" i="11"/>
  <c r="T41" i="11"/>
  <c r="T40" i="11"/>
  <c r="T39" i="11"/>
  <c r="T38" i="11"/>
  <c r="T32" i="11"/>
  <c r="T31" i="11"/>
  <c r="T30" i="11"/>
  <c r="T29" i="11"/>
  <c r="Q40" i="11"/>
  <c r="Q39" i="11"/>
  <c r="Q38" i="11"/>
  <c r="Q35" i="11"/>
  <c r="Q26" i="11"/>
  <c r="Q23" i="11"/>
  <c r="N40" i="11"/>
  <c r="N39" i="11"/>
  <c r="N35" i="11"/>
  <c r="N26" i="11"/>
  <c r="N23" i="11"/>
  <c r="K41" i="11"/>
  <c r="K29" i="11"/>
  <c r="H41" i="11"/>
  <c r="H29" i="11"/>
  <c r="E41" i="11"/>
  <c r="E29" i="11"/>
  <c r="T14" i="11"/>
  <c r="T13" i="11"/>
  <c r="T12" i="11"/>
  <c r="T11" i="11"/>
  <c r="Q14" i="11"/>
  <c r="Q13" i="11"/>
  <c r="Q12" i="11"/>
  <c r="Q11" i="11"/>
  <c r="N14" i="11"/>
  <c r="N13" i="11"/>
  <c r="N12" i="11"/>
  <c r="N11" i="11"/>
  <c r="K14" i="11"/>
  <c r="K13" i="11"/>
  <c r="K12" i="11"/>
  <c r="K11" i="11"/>
  <c r="H14" i="11"/>
  <c r="H13" i="11"/>
  <c r="H12" i="11"/>
  <c r="H11" i="11"/>
  <c r="E14" i="11"/>
  <c r="E13" i="11"/>
  <c r="E12" i="11"/>
  <c r="E11" i="11"/>
  <c r="B41" i="11"/>
  <c r="B29" i="11"/>
  <c r="B14" i="11"/>
  <c r="B13" i="11"/>
  <c r="B12" i="11"/>
  <c r="B11" i="11"/>
  <c r="AI4" i="6"/>
  <c r="B15" i="11" s="1"/>
  <c r="B10" i="11"/>
  <c r="B9" i="11"/>
  <c r="X4" i="6"/>
  <c r="B4" i="11" s="1"/>
  <c r="W4" i="6"/>
  <c r="B3" i="11" s="1"/>
  <c r="O17" i="6"/>
  <c r="O18" i="6"/>
  <c r="O19" i="6"/>
  <c r="O20" i="6"/>
  <c r="O21" i="6"/>
  <c r="O22" i="6"/>
  <c r="O16" i="6"/>
  <c r="M22" i="6"/>
  <c r="N22" i="6"/>
  <c r="AB81" i="20" l="1"/>
  <c r="Y81" i="20"/>
  <c r="AC81" i="20"/>
  <c r="AN35" i="20"/>
  <c r="AC18" i="6"/>
  <c r="AD18" i="6"/>
  <c r="AC17" i="6"/>
  <c r="AD17" i="6"/>
  <c r="AC20" i="6"/>
  <c r="AD20" i="6"/>
  <c r="AC19" i="6"/>
  <c r="AD19" i="6"/>
  <c r="AD22" i="6"/>
  <c r="AC22" i="6"/>
  <c r="AD16" i="6"/>
  <c r="AC16" i="6"/>
  <c r="AC21" i="6"/>
  <c r="AD21" i="6"/>
  <c r="P22" i="6"/>
  <c r="Q22" i="6" l="1"/>
  <c r="Q10" i="6"/>
  <c r="V10" i="6" s="1"/>
  <c r="N9" i="6"/>
  <c r="N8" i="6"/>
  <c r="N7" i="6"/>
  <c r="Q7" i="6" s="1"/>
  <c r="N4" i="6"/>
  <c r="Q4" i="6" s="1"/>
  <c r="L16" i="6"/>
  <c r="E10" i="6"/>
  <c r="E9" i="6"/>
  <c r="E8" i="6"/>
  <c r="E7" i="6"/>
  <c r="E6" i="6"/>
  <c r="E5" i="6"/>
  <c r="E4" i="6"/>
  <c r="I5" i="6"/>
  <c r="I6" i="6"/>
  <c r="I7" i="6"/>
  <c r="I8" i="6"/>
  <c r="I9" i="6"/>
  <c r="I10" i="6"/>
  <c r="I4" i="6"/>
  <c r="AA4" i="6" l="1"/>
  <c r="B7" i="11" s="1"/>
  <c r="AB4" i="6"/>
  <c r="B8" i="11" s="1"/>
  <c r="Z4" i="6"/>
  <c r="B6" i="11" s="1"/>
  <c r="Q8" i="6"/>
  <c r="V8" i="6" s="1"/>
  <c r="V7" i="6"/>
  <c r="Q9" i="6"/>
  <c r="V9" i="6" s="1"/>
  <c r="T27" i="11"/>
  <c r="H22" i="6"/>
  <c r="Q44" i="11"/>
  <c r="Q43" i="11"/>
  <c r="Q42" i="11"/>
  <c r="Q41" i="11"/>
  <c r="Q37" i="11"/>
  <c r="Q27" i="11"/>
  <c r="N44" i="11"/>
  <c r="N43" i="11"/>
  <c r="N42" i="11"/>
  <c r="N41" i="11"/>
  <c r="N38" i="11"/>
  <c r="N37" i="11"/>
  <c r="N28" i="11"/>
  <c r="L20" i="6"/>
  <c r="K44" i="11"/>
  <c r="K43" i="11"/>
  <c r="K42" i="11"/>
  <c r="K40" i="11"/>
  <c r="K39" i="11"/>
  <c r="K38" i="11"/>
  <c r="K28" i="11"/>
  <c r="K27" i="11"/>
  <c r="K36" i="11"/>
  <c r="H44" i="11"/>
  <c r="H43" i="11"/>
  <c r="H42" i="11"/>
  <c r="H40" i="11"/>
  <c r="H39" i="11"/>
  <c r="H38" i="11"/>
  <c r="H27" i="11"/>
  <c r="E44" i="11"/>
  <c r="E43" i="11"/>
  <c r="E42" i="11"/>
  <c r="E40" i="11"/>
  <c r="E39" i="11"/>
  <c r="E38" i="11"/>
  <c r="E28" i="11"/>
  <c r="L17" i="6"/>
  <c r="B44" i="11"/>
  <c r="B43" i="11"/>
  <c r="B42" i="11"/>
  <c r="B40" i="11"/>
  <c r="B39" i="11"/>
  <c r="B38" i="11"/>
  <c r="B35" i="11"/>
  <c r="B28" i="11"/>
  <c r="AM10" i="6"/>
  <c r="T19" i="11" s="1"/>
  <c r="AL10" i="6"/>
  <c r="T18" i="11" s="1"/>
  <c r="AK10" i="6"/>
  <c r="T17" i="11" s="1"/>
  <c r="AJ10" i="6"/>
  <c r="T16" i="11" s="1"/>
  <c r="AI10" i="6"/>
  <c r="T15" i="11" s="1"/>
  <c r="T10" i="11"/>
  <c r="T9" i="11"/>
  <c r="AB10" i="6"/>
  <c r="T8" i="11" s="1"/>
  <c r="AA10" i="6"/>
  <c r="T7" i="11" s="1"/>
  <c r="Z10" i="6"/>
  <c r="T6" i="11" s="1"/>
  <c r="Y10" i="6"/>
  <c r="T5" i="11" s="1"/>
  <c r="X10" i="6"/>
  <c r="T4" i="11" s="1"/>
  <c r="W10" i="6"/>
  <c r="T3" i="11" s="1"/>
  <c r="AM9" i="6"/>
  <c r="Q19" i="11" s="1"/>
  <c r="AL9" i="6"/>
  <c r="Q18" i="11" s="1"/>
  <c r="AK9" i="6"/>
  <c r="Q17" i="11" s="1"/>
  <c r="AJ9" i="6"/>
  <c r="Q16" i="11" s="1"/>
  <c r="AI9" i="6"/>
  <c r="Q15" i="11" s="1"/>
  <c r="Q10" i="11"/>
  <c r="Q9" i="11"/>
  <c r="AB9" i="6"/>
  <c r="Q8" i="11" s="1"/>
  <c r="AA9" i="6"/>
  <c r="Q7" i="11" s="1"/>
  <c r="Z9" i="6"/>
  <c r="Q6" i="11" s="1"/>
  <c r="Y9" i="6"/>
  <c r="Q5" i="11" s="1"/>
  <c r="X9" i="6"/>
  <c r="Q4" i="11" s="1"/>
  <c r="W9" i="6"/>
  <c r="Q3" i="11" s="1"/>
  <c r="AM8" i="6"/>
  <c r="N19" i="11" s="1"/>
  <c r="AL8" i="6"/>
  <c r="N18" i="11" s="1"/>
  <c r="AK8" i="6"/>
  <c r="N17" i="11" s="1"/>
  <c r="AJ8" i="6"/>
  <c r="N16" i="11" s="1"/>
  <c r="AI8" i="6"/>
  <c r="N15" i="11" s="1"/>
  <c r="N10" i="11"/>
  <c r="N9" i="11"/>
  <c r="AB8" i="6"/>
  <c r="N8" i="11" s="1"/>
  <c r="AA8" i="6"/>
  <c r="N7" i="11" s="1"/>
  <c r="Z8" i="6"/>
  <c r="N6" i="11" s="1"/>
  <c r="Y8" i="6"/>
  <c r="N5" i="11" s="1"/>
  <c r="X8" i="6"/>
  <c r="N4" i="11" s="1"/>
  <c r="W8" i="6"/>
  <c r="N3" i="11" s="1"/>
  <c r="AM7" i="6"/>
  <c r="K19" i="11" s="1"/>
  <c r="AL7" i="6"/>
  <c r="K18" i="11" s="1"/>
  <c r="AK7" i="6"/>
  <c r="K17" i="11" s="1"/>
  <c r="AJ7" i="6"/>
  <c r="K16" i="11" s="1"/>
  <c r="AI7" i="6"/>
  <c r="K15" i="11" s="1"/>
  <c r="K10" i="11"/>
  <c r="K9" i="11"/>
  <c r="AB7" i="6"/>
  <c r="K8" i="11" s="1"/>
  <c r="AA7" i="6"/>
  <c r="K7" i="11" s="1"/>
  <c r="Z7" i="6"/>
  <c r="K6" i="11" s="1"/>
  <c r="Y7" i="6"/>
  <c r="K5" i="11" s="1"/>
  <c r="X7" i="6"/>
  <c r="K4" i="11" s="1"/>
  <c r="W7" i="6"/>
  <c r="K3" i="11" s="1"/>
  <c r="AK6" i="6"/>
  <c r="H17" i="11" s="1"/>
  <c r="AJ6" i="6"/>
  <c r="H16" i="11" s="1"/>
  <c r="AI6" i="6"/>
  <c r="H15" i="11" s="1"/>
  <c r="H10" i="11"/>
  <c r="H9" i="11"/>
  <c r="Y6" i="6"/>
  <c r="H5" i="11" s="1"/>
  <c r="X6" i="6"/>
  <c r="H4" i="11" s="1"/>
  <c r="W6" i="6"/>
  <c r="H3" i="11" s="1"/>
  <c r="N6" i="6"/>
  <c r="AK5" i="6"/>
  <c r="E17" i="11" s="1"/>
  <c r="AJ5" i="6"/>
  <c r="E16" i="11" s="1"/>
  <c r="AI5" i="6"/>
  <c r="E15" i="11" s="1"/>
  <c r="E10" i="11"/>
  <c r="E9" i="11"/>
  <c r="Y5" i="6"/>
  <c r="E5" i="11" s="1"/>
  <c r="X5" i="6"/>
  <c r="E4" i="11" s="1"/>
  <c r="W5" i="6"/>
  <c r="E3" i="11" s="1"/>
  <c r="N5" i="6"/>
  <c r="AK4" i="6"/>
  <c r="B17" i="11" s="1"/>
  <c r="AJ4" i="6"/>
  <c r="B16" i="11" s="1"/>
  <c r="Y4" i="6"/>
  <c r="B5" i="11" s="1"/>
  <c r="S4" i="6"/>
  <c r="V4" i="6" s="1"/>
  <c r="AM22" i="6" l="1"/>
  <c r="T27" i="20" s="1"/>
  <c r="AL22" i="6"/>
  <c r="AI22" i="6"/>
  <c r="AJ22" i="6"/>
  <c r="T24" i="20" s="1"/>
  <c r="AK22" i="6"/>
  <c r="AB22" i="6"/>
  <c r="Y22" i="6"/>
  <c r="T23" i="11" s="1"/>
  <c r="Z22" i="6"/>
  <c r="T24" i="11" s="1"/>
  <c r="W22" i="6"/>
  <c r="AA22" i="6"/>
  <c r="X22" i="6"/>
  <c r="L22" i="6"/>
  <c r="V22" i="6"/>
  <c r="Q5" i="6"/>
  <c r="V5" i="6" s="1"/>
  <c r="L18" i="6"/>
  <c r="P16" i="6"/>
  <c r="P21" i="6"/>
  <c r="P19" i="6"/>
  <c r="Q6" i="6"/>
  <c r="V6" i="6" s="1"/>
  <c r="B36" i="11"/>
  <c r="P20" i="6"/>
  <c r="AL4" i="6"/>
  <c r="B18" i="11" s="1"/>
  <c r="E22" i="11"/>
  <c r="E35" i="11"/>
  <c r="Q33" i="11"/>
  <c r="L21" i="6"/>
  <c r="K34" i="11"/>
  <c r="L19" i="6"/>
  <c r="E34" i="11"/>
  <c r="T26" i="11"/>
  <c r="AN8" i="6"/>
  <c r="N25" i="11"/>
  <c r="N34" i="11"/>
  <c r="AA5" i="6"/>
  <c r="E7" i="11" s="1"/>
  <c r="AN7" i="6"/>
  <c r="H21" i="11"/>
  <c r="K23" i="11"/>
  <c r="T28" i="11"/>
  <c r="B23" i="11"/>
  <c r="B34" i="11"/>
  <c r="H35" i="11"/>
  <c r="K24" i="11"/>
  <c r="Q36" i="11"/>
  <c r="K21" i="11"/>
  <c r="Q25" i="11"/>
  <c r="B33" i="11"/>
  <c r="T25" i="11"/>
  <c r="AN9" i="6"/>
  <c r="AN10" i="6"/>
  <c r="B24" i="11"/>
  <c r="H22" i="11"/>
  <c r="N33" i="11"/>
  <c r="Q22" i="11"/>
  <c r="Q34" i="11"/>
  <c r="E33" i="11"/>
  <c r="H28" i="11"/>
  <c r="K35" i="11"/>
  <c r="K37" i="11"/>
  <c r="E24" i="11"/>
  <c r="H33" i="11"/>
  <c r="H37" i="11"/>
  <c r="H36" i="11"/>
  <c r="E37" i="11"/>
  <c r="E36" i="11"/>
  <c r="B37" i="11"/>
  <c r="N21" i="11"/>
  <c r="T33" i="11"/>
  <c r="AM4" i="6"/>
  <c r="B19" i="11" s="1"/>
  <c r="Z5" i="6"/>
  <c r="E6" i="11" s="1"/>
  <c r="AL5" i="6"/>
  <c r="E18" i="11" s="1"/>
  <c r="B27" i="11"/>
  <c r="H34" i="11"/>
  <c r="K33" i="11"/>
  <c r="T22" i="11"/>
  <c r="N22" i="11"/>
  <c r="T21" i="11"/>
  <c r="Z6" i="6"/>
  <c r="H6" i="11" s="1"/>
  <c r="E27" i="11"/>
  <c r="K25" i="11"/>
  <c r="N27" i="11"/>
  <c r="N36" i="11"/>
  <c r="E23" i="11"/>
  <c r="K22" i="11"/>
  <c r="N24" i="11"/>
  <c r="Q28" i="11"/>
  <c r="AM5" i="6"/>
  <c r="E19" i="11" s="1"/>
  <c r="AL6" i="6"/>
  <c r="H18" i="11" s="1"/>
  <c r="AB5" i="6"/>
  <c r="E8" i="11" s="1"/>
  <c r="AA6" i="6"/>
  <c r="H7" i="11" s="1"/>
  <c r="AM6" i="6"/>
  <c r="H19" i="11" s="1"/>
  <c r="B21" i="11"/>
  <c r="K26" i="11"/>
  <c r="Q21" i="11"/>
  <c r="H23" i="11"/>
  <c r="AB6" i="6"/>
  <c r="H8" i="11" s="1"/>
  <c r="B22" i="11"/>
  <c r="E21" i="11"/>
  <c r="Q24" i="11"/>
  <c r="T37" i="11" l="1"/>
  <c r="T34" i="11"/>
  <c r="T35" i="11"/>
  <c r="T25" i="20"/>
  <c r="AO27" i="20"/>
  <c r="AO24" i="20"/>
  <c r="T36" i="11"/>
  <c r="T26" i="20"/>
  <c r="AH16" i="6"/>
  <c r="AF16" i="6"/>
  <c r="B21" i="20" s="1"/>
  <c r="AG16" i="6"/>
  <c r="AG20" i="6"/>
  <c r="AF20" i="6"/>
  <c r="N21" i="20" s="1"/>
  <c r="AE20" i="6"/>
  <c r="AH20" i="6"/>
  <c r="AG19" i="6"/>
  <c r="AH19" i="6"/>
  <c r="AF19" i="6"/>
  <c r="AH21" i="6"/>
  <c r="Q32" i="11" s="1"/>
  <c r="AE21" i="6"/>
  <c r="Q29" i="11" s="1"/>
  <c r="AF21" i="6"/>
  <c r="Q30" i="11" s="1"/>
  <c r="AG21" i="6"/>
  <c r="Q21" i="6"/>
  <c r="V21" i="6" s="1"/>
  <c r="Q31" i="11"/>
  <c r="Q20" i="6"/>
  <c r="V20" i="6" s="1"/>
  <c r="Q19" i="6"/>
  <c r="V19" i="6" s="1"/>
  <c r="Q16" i="6"/>
  <c r="V16" i="6" s="1"/>
  <c r="P18" i="6"/>
  <c r="B30" i="11"/>
  <c r="P17" i="6"/>
  <c r="B25" i="11"/>
  <c r="B26" i="11"/>
  <c r="AN4" i="6"/>
  <c r="AN6" i="6"/>
  <c r="E26" i="11"/>
  <c r="E25" i="11"/>
  <c r="AN5" i="6"/>
  <c r="AU22" i="6"/>
  <c r="H24" i="11"/>
  <c r="H26" i="11"/>
  <c r="H25" i="11"/>
  <c r="AO25" i="20" l="1"/>
  <c r="AO35" i="20" s="1"/>
  <c r="AO26" i="20"/>
  <c r="N32" i="11"/>
  <c r="N23" i="20"/>
  <c r="N29" i="11"/>
  <c r="N20" i="20"/>
  <c r="AI21" i="20"/>
  <c r="N31" i="11"/>
  <c r="N22" i="20"/>
  <c r="N30" i="11"/>
  <c r="K31" i="11"/>
  <c r="K22" i="20"/>
  <c r="K30" i="11"/>
  <c r="K21" i="20"/>
  <c r="K32" i="11"/>
  <c r="K23" i="20"/>
  <c r="W21" i="20"/>
  <c r="B31" i="11"/>
  <c r="B22" i="20"/>
  <c r="B32" i="11"/>
  <c r="B23" i="20"/>
  <c r="AG18" i="6"/>
  <c r="H22" i="20" s="1"/>
  <c r="AH18" i="6"/>
  <c r="H23" i="20" s="1"/>
  <c r="AF18" i="6"/>
  <c r="H21" i="20" s="1"/>
  <c r="AG17" i="6"/>
  <c r="AF17" i="6"/>
  <c r="AH17" i="6"/>
  <c r="Q17" i="6"/>
  <c r="V17" i="6" s="1"/>
  <c r="AU19" i="6"/>
  <c r="AU20" i="6"/>
  <c r="Q18" i="6"/>
  <c r="V18" i="6" s="1"/>
  <c r="H30" i="11"/>
  <c r="AU21" i="6"/>
  <c r="AU16" i="6"/>
  <c r="AI22" i="20" l="1"/>
  <c r="AI20" i="20"/>
  <c r="AI35" i="20" s="1"/>
  <c r="AI23" i="20"/>
  <c r="AF21" i="20"/>
  <c r="AF35" i="20" s="1"/>
  <c r="AF22" i="20"/>
  <c r="AF23" i="20"/>
  <c r="AC22" i="20"/>
  <c r="AC23" i="20"/>
  <c r="E32" i="11"/>
  <c r="E23" i="20"/>
  <c r="H32" i="11"/>
  <c r="E30" i="11"/>
  <c r="E21" i="20"/>
  <c r="E31" i="11"/>
  <c r="E22" i="20"/>
  <c r="H31" i="11"/>
  <c r="AC21" i="20"/>
  <c r="W22" i="20"/>
  <c r="W35" i="20" s="1"/>
  <c r="W23" i="20"/>
  <c r="AU17" i="6"/>
  <c r="AU18" i="6"/>
  <c r="AC35" i="20" l="1"/>
  <c r="Z23" i="20"/>
  <c r="Z22" i="20"/>
  <c r="Z21" i="20"/>
  <c r="Z35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Beatriz Acevedo Jaramillo</author>
  </authors>
  <commentList>
    <comment ref="AC22" authorId="0" shapeId="0" xr:uid="{BA1984FB-74D3-49FD-9E8D-5649C8546E0F}">
      <text>
        <r>
          <rPr>
            <b/>
            <sz val="9"/>
            <color indexed="81"/>
            <rFont val="Tahoma"/>
            <family val="2"/>
          </rPr>
          <t>Ana Beatriz Acevedo Jaramillo:</t>
        </r>
        <r>
          <rPr>
            <sz val="9"/>
            <color indexed="81"/>
            <rFont val="Tahoma"/>
            <family val="2"/>
          </rPr>
          <t xml:space="preserve">
2/3 de MUR+ST de 1 piso
1/3 de MUR+ST de 2 pisos</t>
        </r>
      </text>
    </comment>
    <comment ref="AC36" authorId="0" shapeId="0" xr:uid="{41D85254-9BD0-4EDB-A5DE-C66ADF9DE69B}">
      <text>
        <r>
          <rPr>
            <b/>
            <sz val="9"/>
            <color indexed="81"/>
            <rFont val="Tahoma"/>
            <family val="2"/>
          </rPr>
          <t>Ana Beatriz Acevedo Jaramillo:</t>
        </r>
        <r>
          <rPr>
            <sz val="9"/>
            <color indexed="81"/>
            <rFont val="Tahoma"/>
            <family val="2"/>
          </rPr>
          <t xml:space="preserve">
2/3 de MUR+ST de 1 piso
1/3 de MUR+ST de 2 pisos</t>
        </r>
      </text>
    </comment>
    <comment ref="AE41" authorId="0" shapeId="0" xr:uid="{96E3B064-AED4-46E3-BD3A-260400889084}">
      <text>
        <r>
          <rPr>
            <b/>
            <sz val="9"/>
            <color indexed="81"/>
            <rFont val="Tahoma"/>
            <family val="2"/>
          </rPr>
          <t>Ana Beatriz Acevedo Jaramillo:</t>
        </r>
        <r>
          <rPr>
            <sz val="9"/>
            <color indexed="81"/>
            <rFont val="Tahoma"/>
            <family val="2"/>
          </rPr>
          <t xml:space="preserve">
Solo para Pequeña M-L y Tipo I_II
</t>
        </r>
      </text>
    </comment>
    <comment ref="AC48" authorId="0" shapeId="0" xr:uid="{B753E96A-8C85-442C-9137-CF8D8491015D}">
      <text>
        <r>
          <rPr>
            <b/>
            <sz val="9"/>
            <color indexed="81"/>
            <rFont val="Tahoma"/>
            <family val="2"/>
          </rPr>
          <t>Ana Beatriz Acevedo Jaramillo:</t>
        </r>
        <r>
          <rPr>
            <sz val="9"/>
            <color indexed="81"/>
            <rFont val="Tahoma"/>
            <family val="2"/>
          </rPr>
          <t xml:space="preserve">
2/3 de MUR+ST de 1 piso
1/3 de MUR+ST de 2 pisos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tc={8E2C928C-88D7-404B-86A9-D806E62B59B3}</author>
    <author>tc={C437369F-68A4-4416-AA15-56F31AB30139}</author>
  </authors>
  <commentList>
    <comment ref="O3" authorId="0" shapeId="0" xr:uid="{8E2C928C-88D7-404B-86A9-D806E62B59B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incluye esta (dado bajo %) en MUR</t>
      </text>
    </comment>
    <comment ref="O29" authorId="1" shapeId="0" xr:uid="{C437369F-68A4-4416-AA15-56F31AB3013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incluye esta (dado bajo %) en MUR</t>
      </text>
    </comment>
  </commentList>
</comments>
</file>

<file path=xl/sharedStrings.xml><?xml version="1.0" encoding="utf-8"?>
<sst xmlns="http://schemas.openxmlformats.org/spreadsheetml/2006/main" count="1072" uniqueCount="98">
  <si>
    <t>Cartagena/Barranquilla</t>
  </si>
  <si>
    <t>Intermedia</t>
  </si>
  <si>
    <t>L</t>
  </si>
  <si>
    <t>H</t>
  </si>
  <si>
    <t>M-L</t>
  </si>
  <si>
    <t>Pequeña</t>
  </si>
  <si>
    <t>Tipo I y II</t>
  </si>
  <si>
    <t>H-M-L</t>
  </si>
  <si>
    <t>MUR/LWAL+DNO</t>
  </si>
  <si>
    <t>MCF/LWAL+DNO</t>
  </si>
  <si>
    <t>MCF/LWAL+DUC</t>
  </si>
  <si>
    <t>Tipologías Ductiles</t>
  </si>
  <si>
    <t>Tipologías NO Dúctiles</t>
  </si>
  <si>
    <t>MR/LWAL+DUC</t>
  </si>
  <si>
    <t>T. DNO (%)</t>
  </si>
  <si>
    <t>T. Duc (%)</t>
  </si>
  <si>
    <t>MUR/LWAL+DNO/H:1</t>
  </si>
  <si>
    <t>MUR/LWAL+DNO/H:2</t>
  </si>
  <si>
    <t>MUR/LWAL+DNO/H:3</t>
  </si>
  <si>
    <t>MCF/LWAL+DNO/H:1</t>
  </si>
  <si>
    <t>MCF/LWAL+DNO/H:2</t>
  </si>
  <si>
    <t>MCF/LWAL+DNO/H:3</t>
  </si>
  <si>
    <t>MCF/LWAL+DUC/H:1</t>
  </si>
  <si>
    <t>MCF/LWAL+DUC/H:2</t>
  </si>
  <si>
    <t>MCF/LWAL+DUC/H:3</t>
  </si>
  <si>
    <t>MR/LWAL+DUC/H:2</t>
  </si>
  <si>
    <t>MR/LWAL+DUC/H:3</t>
  </si>
  <si>
    <t>Distribución de alturas (%)</t>
  </si>
  <si>
    <t>Tipologías DNO</t>
  </si>
  <si>
    <t>Tipologías DUC</t>
  </si>
  <si>
    <t>Control</t>
  </si>
  <si>
    <t>SUMA</t>
  </si>
  <si>
    <t>% aptos entre 1 y 3 pisos</t>
  </si>
  <si>
    <t>Resto</t>
  </si>
  <si>
    <t>MUR+ST</t>
  </si>
  <si>
    <t>MUR+ST/H:1</t>
  </si>
  <si>
    <t>MUR+ST/H:2</t>
  </si>
  <si>
    <t>6 a 10</t>
  </si>
  <si>
    <t>MR/LWAL+DUC/H:4+</t>
  </si>
  <si>
    <t>MR/LWAL+DUC/H:4</t>
  </si>
  <si>
    <t>MR/LWAL+DUC/H:5</t>
  </si>
  <si>
    <t>MR/LWAL+DUC/H:6</t>
  </si>
  <si>
    <t>control</t>
  </si>
  <si>
    <t>Barranquilla/Cartagena</t>
  </si>
  <si>
    <t>Intermedia_H</t>
  </si>
  <si>
    <t>Intermedia_M-L</t>
  </si>
  <si>
    <t>Pequeña_H</t>
  </si>
  <si>
    <t>Pequeña_M-L</t>
  </si>
  <si>
    <t>Tipo I y II_H-M-L</t>
  </si>
  <si>
    <t>Resto_H-M-L</t>
  </si>
  <si>
    <t>Detallado 1</t>
  </si>
  <si>
    <t>Detallado 2</t>
  </si>
  <si>
    <t>Detallado 3</t>
  </si>
  <si>
    <t>Detallado 4</t>
  </si>
  <si>
    <t>CR/LFINF+DUC</t>
  </si>
  <si>
    <t>CR/LFINF+DNO</t>
  </si>
  <si>
    <t>CR/LFINF+DNO/H:3</t>
  </si>
  <si>
    <t>CR/LFINF+DNO/H:4</t>
  </si>
  <si>
    <t>CR/LFINF+DNO/H:5</t>
  </si>
  <si>
    <t>CR/LFINF+DNO/H:6,10</t>
  </si>
  <si>
    <t>CR/FLFINF+DUC</t>
  </si>
  <si>
    <t>CR/LFINF+DUC/H:3</t>
  </si>
  <si>
    <t>CR/LFINF+DUC/H:4</t>
  </si>
  <si>
    <t>CR/LFINF+DUC/H:5</t>
  </si>
  <si>
    <t>CR/LFINF+DUC/H:6,10</t>
  </si>
  <si>
    <t>Estrato Alto</t>
  </si>
  <si>
    <t>Estrato Medio</t>
  </si>
  <si>
    <t>Estrato Bajo</t>
  </si>
  <si>
    <t>Detallado 2 CASA/BLOQUE</t>
  </si>
  <si>
    <t>Detallado 1 APTO/BLOQUE</t>
  </si>
  <si>
    <t>Material de pared: Concreto vaciado</t>
  </si>
  <si>
    <t>Detallado 4 CASA/CR VAC</t>
  </si>
  <si>
    <t>Detallado 3 APTO/BLOQUE</t>
  </si>
  <si>
    <t>Alto</t>
  </si>
  <si>
    <t>Medio</t>
  </si>
  <si>
    <t>Bajo</t>
  </si>
  <si>
    <t>* 70% construcción nueva es informal (Casa bajo)</t>
  </si>
  <si>
    <t>Censo 2018</t>
  </si>
  <si>
    <t>Casas</t>
  </si>
  <si>
    <t>Apartamentos</t>
  </si>
  <si>
    <t>Total</t>
  </si>
  <si>
    <t>Censo 1985</t>
  </si>
  <si>
    <t>Nuevas</t>
  </si>
  <si>
    <t>Datos tomados de:</t>
  </si>
  <si>
    <t>Residential/Censo_2018/0_National_numbers_for_comparison/</t>
  </si>
  <si>
    <t>VIVIENDAS_Cuadros_CNPV_2018.xlsx</t>
  </si>
  <si>
    <t>Cuadro 6V_DPTO</t>
  </si>
  <si>
    <t>Apto</t>
  </si>
  <si>
    <t>Casa</t>
  </si>
  <si>
    <t>% DNO</t>
  </si>
  <si>
    <t>% Nuevas</t>
  </si>
  <si>
    <t>Para redistribuir los 'Sin info' 'Sin info' que iban a UNK (2')</t>
  </si>
  <si>
    <t>Se tomó la distribución de viviendas post primera corrida y</t>
  </si>
  <si>
    <t>se puso eso en la celda de 'Sin info' - 'Sin info'</t>
  </si>
  <si>
    <t>W+WO/LN+DNO/H:1</t>
  </si>
  <si>
    <t>MUR+ADO/LWAL+DNO/H:1</t>
  </si>
  <si>
    <t>MATO/LN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</si>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</sst>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 tint="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CB9C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0" fontId="3" fillId="8" borderId="0" xfId="0" applyFont="1" applyFill="1"/>
    <xf numFmtId="0" fontId="0" fillId="0" borderId="0" xfId="0" applyAlignment="1">
      <alignment horizontal="center" wrapText="1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6" borderId="0" xfId="0" applyFont="1" applyFill="1"/>
    <xf numFmtId="0" fontId="2" fillId="7" borderId="0" xfId="0" applyFont="1" applyFill="1"/>
    <xf numFmtId="0" fontId="6" fillId="8" borderId="0" xfId="0" applyFont="1" applyFill="1"/>
    <xf numFmtId="0" fontId="2" fillId="5" borderId="0" xfId="0" applyFon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7" fillId="12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1" fillId="0" borderId="0" xfId="0" applyFont="1"/>
    <xf numFmtId="0" fontId="8" fillId="0" borderId="0" xfId="0" applyFont="1"/>
    <xf numFmtId="0" fontId="8" fillId="6" borderId="0" xfId="0" applyFont="1" applyFill="1"/>
    <xf numFmtId="0" fontId="1" fillId="2" borderId="0" xfId="0" applyFont="1" applyFill="1"/>
    <xf numFmtId="2" fontId="0" fillId="0" borderId="0" xfId="0" applyNumberFormat="1"/>
    <xf numFmtId="0" fontId="10" fillId="0" borderId="0" xfId="0" applyFont="1"/>
    <xf numFmtId="164" fontId="0" fillId="15" borderId="0" xfId="0" applyNumberFormat="1" applyFill="1"/>
    <xf numFmtId="0" fontId="0" fillId="8" borderId="0" xfId="0" applyFill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1" applyFont="1"/>
    <xf numFmtId="0" fontId="8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32107</xdr:colOff>
      <xdr:row>0</xdr:row>
      <xdr:rowOff>32107</xdr:rowOff>
    </xdr:from>
    <xdr:to>
      <xdr:col>11</xdr:col>
      <xdr:colOff>738455</xdr:colOff>
      <xdr:row>24</xdr:row>
      <xdr:rowOff>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7A4ABB7-239E-413A-82DA-7B6F7C4DB51B}"/>
            </a:ext>
          </a:extLst>
        </xdr:cNvPr>
        <xdr:cNvSpPr/>
      </xdr:nvSpPr>
      <xdr:spPr>
        <a:xfrm>
          <a:off x="32107" y="32107"/>
          <a:ext cx="8807949" cy="7609297"/>
        </a:xfrm>
        <a:prstGeom prst="roundRect">
          <a:avLst>
            <a:gd name="adj" fmla="val 2884"/>
          </a:avLst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331771</xdr:colOff>
      <xdr:row>11</xdr:row>
      <xdr:rowOff>74916</xdr:rowOff>
    </xdr:from>
    <xdr:to>
      <xdr:col>4</xdr:col>
      <xdr:colOff>620731</xdr:colOff>
      <xdr:row>13</xdr:row>
      <xdr:rowOff>42809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5423291-5573-43A3-A141-3C896F4B68D6}"/>
            </a:ext>
          </a:extLst>
        </xdr:cNvPr>
        <xdr:cNvSpPr txBox="1"/>
      </xdr:nvSpPr>
      <xdr:spPr>
        <a:xfrm>
          <a:off x="1776574" y="2193961"/>
          <a:ext cx="2161854" cy="353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/>
            <a:t>DATOS DE</a:t>
          </a:r>
          <a:r>
            <a:rPr lang="es-CO" sz="1600" baseline="0"/>
            <a:t> ENTRADA</a:t>
          </a:r>
          <a:endParaRPr lang="es-CO" sz="1600"/>
        </a:p>
      </xdr:txBody>
    </xdr:sp>
    <xdr:clientData/>
  </xdr:twoCellAnchor>
  <xdr:twoCellAnchor>
    <xdr:from>
      <xdr:col>11</xdr:col>
      <xdr:colOff>770562</xdr:colOff>
      <xdr:row>0</xdr:row>
      <xdr:rowOff>74916</xdr:rowOff>
    </xdr:from>
    <xdr:to>
      <xdr:col>22</xdr:col>
      <xdr:colOff>10702</xdr:colOff>
      <xdr:row>24</xdr:row>
      <xdr:rowOff>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619CB9E8-298E-475F-AB0E-B4DE3E775837}"/>
            </a:ext>
          </a:extLst>
        </xdr:cNvPr>
        <xdr:cNvSpPr/>
      </xdr:nvSpPr>
      <xdr:spPr>
        <a:xfrm>
          <a:off x="8872163" y="74916"/>
          <a:ext cx="9364466" cy="4923033"/>
        </a:xfrm>
        <a:prstGeom prst="roundRect">
          <a:avLst>
            <a:gd name="adj" fmla="val 2884"/>
          </a:avLst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32107</xdr:colOff>
      <xdr:row>26</xdr:row>
      <xdr:rowOff>32107</xdr:rowOff>
    </xdr:from>
    <xdr:to>
      <xdr:col>11</xdr:col>
      <xdr:colOff>738455</xdr:colOff>
      <xdr:row>50</xdr:row>
      <xdr:rowOff>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59AF97F6-237C-430D-9CDE-1C84BAE10600}"/>
            </a:ext>
          </a:extLst>
        </xdr:cNvPr>
        <xdr:cNvSpPr/>
      </xdr:nvSpPr>
      <xdr:spPr>
        <a:xfrm>
          <a:off x="32107" y="32107"/>
          <a:ext cx="8807949" cy="4965842"/>
        </a:xfrm>
        <a:prstGeom prst="roundRect">
          <a:avLst>
            <a:gd name="adj" fmla="val 2884"/>
          </a:avLst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331771</xdr:colOff>
      <xdr:row>37</xdr:row>
      <xdr:rowOff>74916</xdr:rowOff>
    </xdr:from>
    <xdr:to>
      <xdr:col>4</xdr:col>
      <xdr:colOff>620731</xdr:colOff>
      <xdr:row>39</xdr:row>
      <xdr:rowOff>42809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26E21BA4-0361-4167-8456-483BDDF47960}"/>
            </a:ext>
          </a:extLst>
        </xdr:cNvPr>
        <xdr:cNvSpPr txBox="1"/>
      </xdr:nvSpPr>
      <xdr:spPr>
        <a:xfrm>
          <a:off x="1776574" y="2193961"/>
          <a:ext cx="2161854" cy="353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/>
            <a:t>DATOS DE</a:t>
          </a:r>
          <a:r>
            <a:rPr lang="es-CO" sz="1600" baseline="0"/>
            <a:t> ENTRADA</a:t>
          </a:r>
          <a:endParaRPr lang="es-CO" sz="1600"/>
        </a:p>
      </xdr:txBody>
    </xdr:sp>
    <xdr:clientData/>
  </xdr:twoCellAnchor>
  <xdr:twoCellAnchor>
    <xdr:from>
      <xdr:col>11</xdr:col>
      <xdr:colOff>770562</xdr:colOff>
      <xdr:row>26</xdr:row>
      <xdr:rowOff>74916</xdr:rowOff>
    </xdr:from>
    <xdr:to>
      <xdr:col>22</xdr:col>
      <xdr:colOff>10702</xdr:colOff>
      <xdr:row>50</xdr:row>
      <xdr:rowOff>0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49D6B284-BD5B-4450-92FF-6B3445807298}"/>
            </a:ext>
          </a:extLst>
        </xdr:cNvPr>
        <xdr:cNvSpPr/>
      </xdr:nvSpPr>
      <xdr:spPr>
        <a:xfrm>
          <a:off x="8872163" y="74916"/>
          <a:ext cx="9364466" cy="4923033"/>
        </a:xfrm>
        <a:prstGeom prst="roundRect">
          <a:avLst>
            <a:gd name="adj" fmla="val 2884"/>
          </a:avLst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32107</xdr:colOff>
      <xdr:row>0</xdr:row>
      <xdr:rowOff>32107</xdr:rowOff>
    </xdr:from>
    <xdr:to>
      <xdr:col>11</xdr:col>
      <xdr:colOff>738455</xdr:colOff>
      <xdr:row>24</xdr:row>
      <xdr:rowOff>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D84DD34-155A-4648-95B8-834292BFE0D2}"/>
            </a:ext>
          </a:extLst>
        </xdr:cNvPr>
        <xdr:cNvSpPr/>
      </xdr:nvSpPr>
      <xdr:spPr>
        <a:xfrm>
          <a:off x="32107" y="32107"/>
          <a:ext cx="8793073" cy="4920893"/>
        </a:xfrm>
        <a:prstGeom prst="roundRect">
          <a:avLst>
            <a:gd name="adj" fmla="val 2884"/>
          </a:avLst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331771</xdr:colOff>
      <xdr:row>11</xdr:row>
      <xdr:rowOff>74916</xdr:rowOff>
    </xdr:from>
    <xdr:to>
      <xdr:col>4</xdr:col>
      <xdr:colOff>620731</xdr:colOff>
      <xdr:row>13</xdr:row>
      <xdr:rowOff>42809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86F1A00-ACB2-4299-867F-2DED462981AE}"/>
            </a:ext>
          </a:extLst>
        </xdr:cNvPr>
        <xdr:cNvSpPr txBox="1"/>
      </xdr:nvSpPr>
      <xdr:spPr>
        <a:xfrm>
          <a:off x="1779571" y="2170416"/>
          <a:ext cx="2155860" cy="348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/>
            <a:t>DATOS DE</a:t>
          </a:r>
          <a:r>
            <a:rPr lang="es-CO" sz="1600" baseline="0"/>
            <a:t> ENTRADA</a:t>
          </a:r>
          <a:endParaRPr lang="es-CO" sz="1600"/>
        </a:p>
      </xdr:txBody>
    </xdr:sp>
    <xdr:clientData/>
  </xdr:twoCellAnchor>
  <xdr:twoCellAnchor>
    <xdr:from>
      <xdr:col>11</xdr:col>
      <xdr:colOff>770562</xdr:colOff>
      <xdr:row>0</xdr:row>
      <xdr:rowOff>74916</xdr:rowOff>
    </xdr:from>
    <xdr:to>
      <xdr:col>22</xdr:col>
      <xdr:colOff>10702</xdr:colOff>
      <xdr:row>24</xdr:row>
      <xdr:rowOff>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83B3FEB-DFF1-4694-AF74-EBB30BAEF3E7}"/>
            </a:ext>
          </a:extLst>
        </xdr:cNvPr>
        <xdr:cNvSpPr/>
      </xdr:nvSpPr>
      <xdr:spPr>
        <a:xfrm>
          <a:off x="8857287" y="74916"/>
          <a:ext cx="9355690" cy="4878084"/>
        </a:xfrm>
        <a:prstGeom prst="roundRect">
          <a:avLst>
            <a:gd name="adj" fmla="val 2884"/>
          </a:avLst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32107</xdr:colOff>
      <xdr:row>26</xdr:row>
      <xdr:rowOff>32107</xdr:rowOff>
    </xdr:from>
    <xdr:to>
      <xdr:col>11</xdr:col>
      <xdr:colOff>738455</xdr:colOff>
      <xdr:row>50</xdr:row>
      <xdr:rowOff>0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5108AE4D-2933-482C-AD35-803E216AF315}"/>
            </a:ext>
          </a:extLst>
        </xdr:cNvPr>
        <xdr:cNvSpPr/>
      </xdr:nvSpPr>
      <xdr:spPr>
        <a:xfrm>
          <a:off x="32107" y="5366107"/>
          <a:ext cx="8793073" cy="4920893"/>
        </a:xfrm>
        <a:prstGeom prst="roundRect">
          <a:avLst>
            <a:gd name="adj" fmla="val 2884"/>
          </a:avLst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331771</xdr:colOff>
      <xdr:row>37</xdr:row>
      <xdr:rowOff>74916</xdr:rowOff>
    </xdr:from>
    <xdr:to>
      <xdr:col>4</xdr:col>
      <xdr:colOff>620731</xdr:colOff>
      <xdr:row>39</xdr:row>
      <xdr:rowOff>42809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C8BA436E-C7CE-4A1A-A401-8707CF22DEC4}"/>
            </a:ext>
          </a:extLst>
        </xdr:cNvPr>
        <xdr:cNvSpPr txBox="1"/>
      </xdr:nvSpPr>
      <xdr:spPr>
        <a:xfrm>
          <a:off x="1779571" y="7504416"/>
          <a:ext cx="2155860" cy="348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/>
            <a:t>DATOS DE</a:t>
          </a:r>
          <a:r>
            <a:rPr lang="es-CO" sz="1600" baseline="0"/>
            <a:t> ENTRADA</a:t>
          </a:r>
          <a:endParaRPr lang="es-CO" sz="1600"/>
        </a:p>
      </xdr:txBody>
    </xdr:sp>
    <xdr:clientData/>
  </xdr:twoCellAnchor>
  <xdr:twoCellAnchor>
    <xdr:from>
      <xdr:col>11</xdr:col>
      <xdr:colOff>770562</xdr:colOff>
      <xdr:row>26</xdr:row>
      <xdr:rowOff>74916</xdr:rowOff>
    </xdr:from>
    <xdr:to>
      <xdr:col>22</xdr:col>
      <xdr:colOff>10702</xdr:colOff>
      <xdr:row>50</xdr:row>
      <xdr:rowOff>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A53A0A59-B8E1-4C40-8DF1-CEDC98C0840D}"/>
            </a:ext>
          </a:extLst>
        </xdr:cNvPr>
        <xdr:cNvSpPr/>
      </xdr:nvSpPr>
      <xdr:spPr>
        <a:xfrm>
          <a:off x="8857287" y="5408916"/>
          <a:ext cx="9355690" cy="4878084"/>
        </a:xfrm>
        <a:prstGeom prst="roundRect">
          <a:avLst>
            <a:gd name="adj" fmla="val 2884"/>
          </a:avLst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32107</xdr:colOff>
      <xdr:row>0</xdr:row>
      <xdr:rowOff>32107</xdr:rowOff>
    </xdr:from>
    <xdr:to>
      <xdr:col>11</xdr:col>
      <xdr:colOff>738455</xdr:colOff>
      <xdr:row>24</xdr:row>
      <xdr:rowOff>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985875C2-1D90-48D0-B8D7-E8786D28821E}"/>
            </a:ext>
          </a:extLst>
        </xdr:cNvPr>
        <xdr:cNvSpPr/>
      </xdr:nvSpPr>
      <xdr:spPr>
        <a:xfrm>
          <a:off x="32107" y="32107"/>
          <a:ext cx="8793073" cy="4920893"/>
        </a:xfrm>
        <a:prstGeom prst="roundRect">
          <a:avLst>
            <a:gd name="adj" fmla="val 2884"/>
          </a:avLst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331771</xdr:colOff>
      <xdr:row>11</xdr:row>
      <xdr:rowOff>74916</xdr:rowOff>
    </xdr:from>
    <xdr:to>
      <xdr:col>4</xdr:col>
      <xdr:colOff>620731</xdr:colOff>
      <xdr:row>13</xdr:row>
      <xdr:rowOff>42809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C884276-689F-42A7-B5A7-D7C584231029}"/>
            </a:ext>
          </a:extLst>
        </xdr:cNvPr>
        <xdr:cNvSpPr txBox="1"/>
      </xdr:nvSpPr>
      <xdr:spPr>
        <a:xfrm>
          <a:off x="1779571" y="2170416"/>
          <a:ext cx="2155860" cy="348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/>
            <a:t>DATOS DE</a:t>
          </a:r>
          <a:r>
            <a:rPr lang="es-CO" sz="1600" baseline="0"/>
            <a:t> ENTRADA</a:t>
          </a:r>
          <a:endParaRPr lang="es-CO" sz="1600"/>
        </a:p>
      </xdr:txBody>
    </xdr:sp>
    <xdr:clientData/>
  </xdr:twoCellAnchor>
  <xdr:twoCellAnchor>
    <xdr:from>
      <xdr:col>11</xdr:col>
      <xdr:colOff>770562</xdr:colOff>
      <xdr:row>0</xdr:row>
      <xdr:rowOff>74916</xdr:rowOff>
    </xdr:from>
    <xdr:to>
      <xdr:col>22</xdr:col>
      <xdr:colOff>10702</xdr:colOff>
      <xdr:row>24</xdr:row>
      <xdr:rowOff>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98AE7CEF-15BB-4A96-9616-9B88E7DC00DA}"/>
            </a:ext>
          </a:extLst>
        </xdr:cNvPr>
        <xdr:cNvSpPr/>
      </xdr:nvSpPr>
      <xdr:spPr>
        <a:xfrm>
          <a:off x="8857287" y="74916"/>
          <a:ext cx="9355690" cy="4878084"/>
        </a:xfrm>
        <a:prstGeom prst="roundRect">
          <a:avLst>
            <a:gd name="adj" fmla="val 2884"/>
          </a:avLst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32107</xdr:colOff>
      <xdr:row>26</xdr:row>
      <xdr:rowOff>32107</xdr:rowOff>
    </xdr:from>
    <xdr:to>
      <xdr:col>11</xdr:col>
      <xdr:colOff>738455</xdr:colOff>
      <xdr:row>50</xdr:row>
      <xdr:rowOff>0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BEB66DB9-5065-45EB-B707-9E57027CED99}"/>
            </a:ext>
          </a:extLst>
        </xdr:cNvPr>
        <xdr:cNvSpPr/>
      </xdr:nvSpPr>
      <xdr:spPr>
        <a:xfrm>
          <a:off x="32107" y="5366107"/>
          <a:ext cx="8793073" cy="4920893"/>
        </a:xfrm>
        <a:prstGeom prst="roundRect">
          <a:avLst>
            <a:gd name="adj" fmla="val 2884"/>
          </a:avLst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331771</xdr:colOff>
      <xdr:row>37</xdr:row>
      <xdr:rowOff>74916</xdr:rowOff>
    </xdr:from>
    <xdr:to>
      <xdr:col>4</xdr:col>
      <xdr:colOff>620731</xdr:colOff>
      <xdr:row>39</xdr:row>
      <xdr:rowOff>42809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ADF2F27-E4EE-4B74-A55B-03FD3CF9E0A5}"/>
            </a:ext>
          </a:extLst>
        </xdr:cNvPr>
        <xdr:cNvSpPr txBox="1"/>
      </xdr:nvSpPr>
      <xdr:spPr>
        <a:xfrm>
          <a:off x="1779571" y="7504416"/>
          <a:ext cx="2155860" cy="348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/>
            <a:t>DATOS DE</a:t>
          </a:r>
          <a:r>
            <a:rPr lang="es-CO" sz="1600" baseline="0"/>
            <a:t> ENTRADA</a:t>
          </a:r>
          <a:endParaRPr lang="es-CO" sz="1600"/>
        </a:p>
      </xdr:txBody>
    </xdr:sp>
    <xdr:clientData/>
  </xdr:twoCellAnchor>
  <xdr:twoCellAnchor>
    <xdr:from>
      <xdr:col>11</xdr:col>
      <xdr:colOff>770562</xdr:colOff>
      <xdr:row>26</xdr:row>
      <xdr:rowOff>74916</xdr:rowOff>
    </xdr:from>
    <xdr:to>
      <xdr:col>22</xdr:col>
      <xdr:colOff>10702</xdr:colOff>
      <xdr:row>50</xdr:row>
      <xdr:rowOff>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3FCB845B-E66A-44D2-8FD4-9C5A60362022}"/>
            </a:ext>
          </a:extLst>
        </xdr:cNvPr>
        <xdr:cNvSpPr/>
      </xdr:nvSpPr>
      <xdr:spPr>
        <a:xfrm>
          <a:off x="8857287" y="5408916"/>
          <a:ext cx="9355690" cy="4878084"/>
        </a:xfrm>
        <a:prstGeom prst="roundRect">
          <a:avLst>
            <a:gd name="adj" fmla="val 2884"/>
          </a:avLst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537030</xdr:colOff>
      <xdr:row>21</xdr:row>
      <xdr:rowOff>179615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FD59AF6-CCDB-41C2-9E11-78B10B4888C6}"/>
            </a:ext>
          </a:extLst>
        </xdr:cNvPr>
        <xdr:cNvGrpSpPr/>
      </xdr:nvGrpSpPr>
      <xdr:grpSpPr>
        <a:xfrm>
          <a:off x="4572000" y="0"/>
          <a:ext cx="6633030" cy="4180115"/>
          <a:chOff x="1480457" y="1538514"/>
          <a:chExt cx="6633030" cy="4180115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BC80B1DA-9F94-4C9F-89EA-5830297F3BB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2143" t="22420" r="33452" b="16597"/>
          <a:stretch/>
        </xdr:blipFill>
        <xdr:spPr>
          <a:xfrm>
            <a:off x="1480457" y="1538514"/>
            <a:ext cx="6633030" cy="4180115"/>
          </a:xfrm>
          <a:prstGeom prst="rect">
            <a:avLst/>
          </a:prstGeom>
        </xdr:spPr>
      </xdr:pic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768A9488-4361-4122-B600-F006883DF475}"/>
              </a:ext>
            </a:extLst>
          </xdr:cNvPr>
          <xdr:cNvSpPr/>
        </xdr:nvSpPr>
        <xdr:spPr>
          <a:xfrm>
            <a:off x="3071133" y="3443514"/>
            <a:ext cx="682171" cy="228600"/>
          </a:xfrm>
          <a:prstGeom prst="rect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O"/>
          </a:p>
        </xdr:txBody>
      </xdr:sp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9BA94004-6B38-493A-B29F-F610F3C5F89A}"/>
              </a:ext>
            </a:extLst>
          </xdr:cNvPr>
          <xdr:cNvSpPr/>
        </xdr:nvSpPr>
        <xdr:spPr>
          <a:xfrm>
            <a:off x="3068414" y="3987801"/>
            <a:ext cx="682171" cy="228600"/>
          </a:xfrm>
          <a:prstGeom prst="rect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O"/>
          </a:p>
        </xdr:txBody>
      </xdr:sp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3BC87500-0595-45B8-AFB9-B2EF2409438F}"/>
              </a:ext>
            </a:extLst>
          </xdr:cNvPr>
          <xdr:cNvSpPr/>
        </xdr:nvSpPr>
        <xdr:spPr>
          <a:xfrm>
            <a:off x="3071137" y="4503057"/>
            <a:ext cx="682171" cy="228600"/>
          </a:xfrm>
          <a:prstGeom prst="rect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O"/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ia camila hoyos ramírez" id="{D286267C-9B80-4908-B8FB-AE77597C2680}" userId="7d401e6c3322560c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2-04-05T10:00:52.29" personId="{D286267C-9B80-4908-B8FB-AE77597C2680}" id="{8E2C928C-88D7-404B-86A9-D806E62B59B3}">
    <text>No incluye esta (dado bajo %) en MUR</text>
  </threadedComment>
  <threadedComment ref="O29" dT="2022-04-05T10:00:52.29" personId="{D286267C-9B80-4908-B8FB-AE77597C2680}" id="{C437369F-68A4-4416-AA15-56F31AB30139}">
    <text>No incluye esta (dado bajo %) en MUR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218FC-E9D0-4450-9785-ED958CB4606E}">
  <dimension ref="A2:AU50"/>
  <sheetViews>
    <sheetView zoomScale="89" zoomScaleNormal="89" workbookViewId="0"/>
  </sheetViews>
  <sheetFormatPr baseColWidth="10" defaultRowHeight="15" x14ac:dyDescent="0.25"/>
  <cols>
    <col min="1" max="1" width="21.7109375" bestFit="1" customWidth="1"/>
    <col min="2" max="2" width="6.28515625" customWidth="1"/>
    <col min="3" max="4" width="10.85546875" customWidth="1"/>
    <col min="5" max="5" width="13" bestFit="1" customWidth="1"/>
    <col min="6" max="8" width="9.42578125" customWidth="1"/>
    <col min="9" max="9" width="11.42578125" bestFit="1" customWidth="1"/>
    <col min="10" max="11" width="9.42578125" customWidth="1"/>
    <col min="12" max="12" width="11.85546875" bestFit="1" customWidth="1"/>
    <col min="13" max="13" width="16.140625" customWidth="1"/>
    <col min="14" max="14" width="15.7109375" customWidth="1"/>
    <col min="15" max="15" width="8.140625" customWidth="1"/>
    <col min="16" max="16" width="13.140625" customWidth="1"/>
    <col min="17" max="17" width="11.85546875" bestFit="1" customWidth="1"/>
    <col min="18" max="18" width="15.28515625" customWidth="1"/>
    <col min="19" max="20" width="14.28515625" customWidth="1"/>
    <col min="21" max="21" width="19.140625" customWidth="1"/>
    <col min="22" max="22" width="11.85546875" bestFit="1" customWidth="1"/>
    <col min="23" max="23" width="20.28515625" bestFit="1" customWidth="1"/>
    <col min="24" max="25" width="20.28515625" customWidth="1"/>
    <col min="26" max="28" width="19.5703125" bestFit="1" customWidth="1"/>
    <col min="29" max="30" width="11.85546875" bestFit="1" customWidth="1"/>
    <col min="31" max="33" width="17" customWidth="1"/>
    <col min="34" max="34" width="19.7109375" customWidth="1"/>
    <col min="35" max="37" width="19.140625" bestFit="1" customWidth="1"/>
    <col min="38" max="38" width="18.140625" bestFit="1" customWidth="1"/>
    <col min="39" max="39" width="18.140625" customWidth="1"/>
    <col min="40" max="42" width="18.140625" bestFit="1" customWidth="1"/>
    <col min="43" max="43" width="18.140625" customWidth="1"/>
    <col min="44" max="45" width="16.5703125" bestFit="1" customWidth="1"/>
    <col min="46" max="46" width="19.140625" bestFit="1" customWidth="1"/>
  </cols>
  <sheetData>
    <row r="2" spans="1:47" x14ac:dyDescent="0.25">
      <c r="A2" t="s">
        <v>51</v>
      </c>
      <c r="F2" s="39" t="s">
        <v>27</v>
      </c>
      <c r="G2" s="39"/>
      <c r="H2" s="39"/>
      <c r="I2" s="17"/>
      <c r="J2" s="17"/>
      <c r="K2" s="17"/>
      <c r="L2" s="17"/>
      <c r="M2" s="40" t="s">
        <v>28</v>
      </c>
      <c r="N2" s="40"/>
      <c r="O2" s="40"/>
      <c r="P2" s="40"/>
      <c r="Q2" s="17"/>
      <c r="R2" s="41" t="s">
        <v>29</v>
      </c>
      <c r="S2" s="41"/>
      <c r="T2" s="41"/>
      <c r="U2" s="41"/>
      <c r="W2" s="42" t="s">
        <v>12</v>
      </c>
      <c r="X2" s="42"/>
      <c r="Y2" s="42"/>
      <c r="Z2" s="42"/>
      <c r="AA2" s="42"/>
      <c r="AB2" s="42"/>
      <c r="AC2" s="16"/>
      <c r="AD2" s="16"/>
      <c r="AE2" s="16"/>
      <c r="AF2" s="16"/>
      <c r="AG2" s="16"/>
      <c r="AH2" s="16"/>
      <c r="AI2" s="41" t="s">
        <v>11</v>
      </c>
      <c r="AJ2" s="41"/>
      <c r="AK2" s="41"/>
      <c r="AL2" s="41"/>
      <c r="AM2" s="41"/>
    </row>
    <row r="3" spans="1:47" x14ac:dyDescent="0.25">
      <c r="C3" t="s">
        <v>14</v>
      </c>
      <c r="D3" t="s">
        <v>15</v>
      </c>
      <c r="E3" t="s">
        <v>30</v>
      </c>
      <c r="F3">
        <v>1</v>
      </c>
      <c r="G3">
        <v>2</v>
      </c>
      <c r="H3">
        <v>3</v>
      </c>
      <c r="I3" t="s">
        <v>30</v>
      </c>
      <c r="M3" t="s">
        <v>8</v>
      </c>
      <c r="N3" t="s">
        <v>9</v>
      </c>
      <c r="O3" t="s">
        <v>34</v>
      </c>
      <c r="P3" t="s">
        <v>55</v>
      </c>
      <c r="Q3" t="s">
        <v>42</v>
      </c>
      <c r="R3" t="s">
        <v>10</v>
      </c>
      <c r="S3" t="s">
        <v>13</v>
      </c>
      <c r="T3" t="s">
        <v>54</v>
      </c>
      <c r="U3" t="s">
        <v>38</v>
      </c>
      <c r="V3" t="s">
        <v>30</v>
      </c>
      <c r="W3" t="s">
        <v>16</v>
      </c>
      <c r="X3" t="s">
        <v>17</v>
      </c>
      <c r="Y3" t="s">
        <v>18</v>
      </c>
      <c r="Z3" t="s">
        <v>19</v>
      </c>
      <c r="AA3" t="s">
        <v>20</v>
      </c>
      <c r="AB3" t="s">
        <v>21</v>
      </c>
      <c r="AC3" t="s">
        <v>35</v>
      </c>
      <c r="AD3" t="s">
        <v>36</v>
      </c>
      <c r="AE3" t="s">
        <v>56</v>
      </c>
      <c r="AF3" t="s">
        <v>57</v>
      </c>
      <c r="AG3" t="s">
        <v>58</v>
      </c>
      <c r="AH3" t="s">
        <v>59</v>
      </c>
      <c r="AI3" t="s">
        <v>22</v>
      </c>
      <c r="AJ3" t="s">
        <v>23</v>
      </c>
      <c r="AK3" t="s">
        <v>24</v>
      </c>
      <c r="AL3" t="s">
        <v>25</v>
      </c>
      <c r="AM3" t="s">
        <v>26</v>
      </c>
      <c r="AN3" t="s">
        <v>31</v>
      </c>
    </row>
    <row r="4" spans="1:47" x14ac:dyDescent="0.25">
      <c r="A4" t="s">
        <v>0</v>
      </c>
      <c r="B4" t="s">
        <v>2</v>
      </c>
      <c r="C4" s="30">
        <v>60</v>
      </c>
      <c r="D4" s="30">
        <f>100-C4</f>
        <v>40</v>
      </c>
      <c r="E4" s="18" t="b">
        <f>SUM(C4:D4)=100</f>
        <v>1</v>
      </c>
      <c r="F4" s="2">
        <v>60</v>
      </c>
      <c r="G4" s="2">
        <v>25</v>
      </c>
      <c r="H4" s="2">
        <v>15</v>
      </c>
      <c r="I4" s="18" t="b">
        <f>SUM(F4:H4)=100</f>
        <v>1</v>
      </c>
      <c r="M4" s="4">
        <v>35</v>
      </c>
      <c r="N4" s="4">
        <f t="shared" ref="N4:N10" si="0">C4-M4</f>
        <v>25</v>
      </c>
      <c r="O4" s="4">
        <v>0</v>
      </c>
      <c r="P4" s="4">
        <v>0</v>
      </c>
      <c r="Q4" t="b">
        <f>SUM(M4:P4)=C4</f>
        <v>1</v>
      </c>
      <c r="R4" s="5">
        <v>15</v>
      </c>
      <c r="S4" s="5">
        <f>D4-R4</f>
        <v>25</v>
      </c>
      <c r="T4" s="5">
        <v>0</v>
      </c>
      <c r="U4" s="5">
        <v>0</v>
      </c>
      <c r="V4" s="6" t="b">
        <f>SUM(M4:U4)=100</f>
        <v>1</v>
      </c>
      <c r="W4">
        <f>M4*F4/100</f>
        <v>21</v>
      </c>
      <c r="X4">
        <f>M4*G4/100</f>
        <v>8.75</v>
      </c>
      <c r="Y4">
        <f t="shared" ref="Y4:Y10" si="1">M4*H4/100</f>
        <v>5.25</v>
      </c>
      <c r="Z4">
        <f>N4*F4/100</f>
        <v>15</v>
      </c>
      <c r="AA4">
        <f>N4*G4/100</f>
        <v>6.25</v>
      </c>
      <c r="AB4">
        <f>N4*H4/100</f>
        <v>3.75</v>
      </c>
      <c r="AI4">
        <f>R4*F4/100</f>
        <v>9</v>
      </c>
      <c r="AJ4">
        <f t="shared" ref="AJ4:AJ10" si="2">R4*G4/100</f>
        <v>3.75</v>
      </c>
      <c r="AK4">
        <f t="shared" ref="AK4:AK10" si="3">R4*H4/100</f>
        <v>2.25</v>
      </c>
      <c r="AL4">
        <f t="shared" ref="AL4:AL10" si="4">S4/2</f>
        <v>12.5</v>
      </c>
      <c r="AM4">
        <f t="shared" ref="AM4:AM10" si="5">S4/2</f>
        <v>12.5</v>
      </c>
      <c r="AN4" s="7">
        <f t="shared" ref="AN4:AN10" si="6">SUM(W4:AM4)</f>
        <v>100</v>
      </c>
    </row>
    <row r="5" spans="1:47" x14ac:dyDescent="0.25">
      <c r="A5" t="s">
        <v>1</v>
      </c>
      <c r="B5" t="s">
        <v>3</v>
      </c>
      <c r="C5" s="30">
        <v>60</v>
      </c>
      <c r="D5" s="30">
        <f t="shared" ref="D5:D10" si="7">100-C5</f>
        <v>40</v>
      </c>
      <c r="E5" s="18" t="b">
        <f t="shared" ref="E5:E10" si="8">SUM(C5:D5)=100</f>
        <v>1</v>
      </c>
      <c r="F5" s="2">
        <v>50</v>
      </c>
      <c r="G5" s="2">
        <v>40</v>
      </c>
      <c r="H5" s="2">
        <v>10</v>
      </c>
      <c r="I5" s="18" t="b">
        <f t="shared" ref="I5:I10" si="9">SUM(F5:H5)=100</f>
        <v>1</v>
      </c>
      <c r="M5" s="4">
        <v>35</v>
      </c>
      <c r="N5" s="4">
        <f t="shared" si="0"/>
        <v>25</v>
      </c>
      <c r="O5" s="4">
        <v>0</v>
      </c>
      <c r="P5" s="4">
        <v>0</v>
      </c>
      <c r="Q5" t="b">
        <f t="shared" ref="Q5:Q10" si="10">SUM(M5:P5)=C5</f>
        <v>1</v>
      </c>
      <c r="R5" s="5">
        <v>15</v>
      </c>
      <c r="S5" s="5">
        <f t="shared" ref="S5:S9" si="11">D5-R5</f>
        <v>25</v>
      </c>
      <c r="T5" s="5">
        <v>0</v>
      </c>
      <c r="U5" s="5">
        <v>0</v>
      </c>
      <c r="V5" s="6" t="b">
        <f t="shared" ref="V5:V10" si="12">SUM(M5:U5)=100</f>
        <v>1</v>
      </c>
      <c r="W5">
        <f t="shared" ref="W5:W10" si="13">M5*F5/100</f>
        <v>17.5</v>
      </c>
      <c r="X5">
        <f t="shared" ref="X5:X10" si="14">M5*G5/100</f>
        <v>14</v>
      </c>
      <c r="Y5">
        <f t="shared" si="1"/>
        <v>3.5</v>
      </c>
      <c r="Z5">
        <f t="shared" ref="Z5:Z10" si="15">N5*F5/100</f>
        <v>12.5</v>
      </c>
      <c r="AA5">
        <f t="shared" ref="AA5:AA10" si="16">N5*G5/100</f>
        <v>10</v>
      </c>
      <c r="AB5">
        <f t="shared" ref="AB5:AB10" si="17">N5*H5/100</f>
        <v>2.5</v>
      </c>
      <c r="AI5">
        <f t="shared" ref="AI5:AI10" si="18">R5*F5/100</f>
        <v>7.5</v>
      </c>
      <c r="AJ5">
        <f t="shared" si="2"/>
        <v>6</v>
      </c>
      <c r="AK5">
        <f t="shared" si="3"/>
        <v>1.5</v>
      </c>
      <c r="AL5">
        <f t="shared" si="4"/>
        <v>12.5</v>
      </c>
      <c r="AM5">
        <f t="shared" si="5"/>
        <v>12.5</v>
      </c>
      <c r="AN5" s="7">
        <f t="shared" si="6"/>
        <v>100</v>
      </c>
    </row>
    <row r="6" spans="1:47" x14ac:dyDescent="0.25">
      <c r="A6" t="s">
        <v>1</v>
      </c>
      <c r="B6" t="s">
        <v>4</v>
      </c>
      <c r="C6" s="30">
        <v>60</v>
      </c>
      <c r="D6" s="30">
        <f t="shared" si="7"/>
        <v>40</v>
      </c>
      <c r="E6" s="18" t="b">
        <f t="shared" si="8"/>
        <v>1</v>
      </c>
      <c r="F6" s="2">
        <v>70</v>
      </c>
      <c r="G6" s="2">
        <v>25</v>
      </c>
      <c r="H6" s="2">
        <v>5</v>
      </c>
      <c r="I6" s="18" t="b">
        <f t="shared" si="9"/>
        <v>1</v>
      </c>
      <c r="M6" s="4">
        <v>40</v>
      </c>
      <c r="N6" s="4">
        <f t="shared" si="0"/>
        <v>20</v>
      </c>
      <c r="O6" s="4">
        <v>0</v>
      </c>
      <c r="P6" s="4">
        <v>0</v>
      </c>
      <c r="Q6" t="b">
        <f t="shared" si="10"/>
        <v>1</v>
      </c>
      <c r="R6" s="5">
        <v>15</v>
      </c>
      <c r="S6" s="5">
        <f t="shared" si="11"/>
        <v>25</v>
      </c>
      <c r="T6" s="5">
        <v>0</v>
      </c>
      <c r="U6" s="5">
        <v>0</v>
      </c>
      <c r="V6" s="6" t="b">
        <f t="shared" si="12"/>
        <v>1</v>
      </c>
      <c r="W6">
        <f t="shared" si="13"/>
        <v>28</v>
      </c>
      <c r="X6">
        <f t="shared" si="14"/>
        <v>10</v>
      </c>
      <c r="Y6">
        <f t="shared" si="1"/>
        <v>2</v>
      </c>
      <c r="Z6">
        <f t="shared" si="15"/>
        <v>14</v>
      </c>
      <c r="AA6">
        <f t="shared" si="16"/>
        <v>5</v>
      </c>
      <c r="AB6">
        <f t="shared" si="17"/>
        <v>1</v>
      </c>
      <c r="AI6">
        <f t="shared" si="18"/>
        <v>10.5</v>
      </c>
      <c r="AJ6">
        <f t="shared" si="2"/>
        <v>3.75</v>
      </c>
      <c r="AK6">
        <f t="shared" si="3"/>
        <v>0.75</v>
      </c>
      <c r="AL6">
        <f t="shared" si="4"/>
        <v>12.5</v>
      </c>
      <c r="AM6">
        <f t="shared" si="5"/>
        <v>12.5</v>
      </c>
      <c r="AN6" s="7">
        <f t="shared" si="6"/>
        <v>100</v>
      </c>
    </row>
    <row r="7" spans="1:47" x14ac:dyDescent="0.25">
      <c r="A7" t="s">
        <v>5</v>
      </c>
      <c r="B7" t="s">
        <v>3</v>
      </c>
      <c r="C7" s="30">
        <v>70</v>
      </c>
      <c r="D7" s="30">
        <f t="shared" si="7"/>
        <v>30</v>
      </c>
      <c r="E7" s="18" t="b">
        <f t="shared" si="8"/>
        <v>1</v>
      </c>
      <c r="F7" s="2">
        <v>50</v>
      </c>
      <c r="G7" s="2">
        <v>40</v>
      </c>
      <c r="H7" s="2">
        <v>10</v>
      </c>
      <c r="I7" s="18" t="b">
        <f t="shared" si="9"/>
        <v>1</v>
      </c>
      <c r="M7" s="4">
        <v>40</v>
      </c>
      <c r="N7" s="4">
        <f t="shared" si="0"/>
        <v>30</v>
      </c>
      <c r="O7" s="4">
        <v>0</v>
      </c>
      <c r="P7" s="4">
        <v>0</v>
      </c>
      <c r="Q7" t="b">
        <f t="shared" si="10"/>
        <v>1</v>
      </c>
      <c r="R7" s="5">
        <v>20</v>
      </c>
      <c r="S7" s="5">
        <f t="shared" si="11"/>
        <v>10</v>
      </c>
      <c r="T7" s="5">
        <v>0</v>
      </c>
      <c r="U7" s="5">
        <v>0</v>
      </c>
      <c r="V7" s="6" t="b">
        <f t="shared" si="12"/>
        <v>1</v>
      </c>
      <c r="W7">
        <f t="shared" si="13"/>
        <v>20</v>
      </c>
      <c r="X7">
        <f t="shared" si="14"/>
        <v>16</v>
      </c>
      <c r="Y7">
        <f t="shared" si="1"/>
        <v>4</v>
      </c>
      <c r="Z7">
        <f t="shared" si="15"/>
        <v>15</v>
      </c>
      <c r="AA7">
        <f t="shared" si="16"/>
        <v>12</v>
      </c>
      <c r="AB7">
        <f t="shared" si="17"/>
        <v>3</v>
      </c>
      <c r="AI7">
        <f t="shared" si="18"/>
        <v>10</v>
      </c>
      <c r="AJ7">
        <f t="shared" si="2"/>
        <v>8</v>
      </c>
      <c r="AK7">
        <f t="shared" si="3"/>
        <v>2</v>
      </c>
      <c r="AL7">
        <f t="shared" si="4"/>
        <v>5</v>
      </c>
      <c r="AM7">
        <f t="shared" si="5"/>
        <v>5</v>
      </c>
      <c r="AN7" s="7">
        <f t="shared" si="6"/>
        <v>100</v>
      </c>
    </row>
    <row r="8" spans="1:47" x14ac:dyDescent="0.25">
      <c r="A8" t="s">
        <v>5</v>
      </c>
      <c r="B8" t="s">
        <v>4</v>
      </c>
      <c r="C8" s="30">
        <v>70</v>
      </c>
      <c r="D8" s="30">
        <f t="shared" si="7"/>
        <v>30</v>
      </c>
      <c r="E8" s="18" t="b">
        <f t="shared" si="8"/>
        <v>1</v>
      </c>
      <c r="F8" s="2">
        <v>70</v>
      </c>
      <c r="G8" s="2">
        <v>25</v>
      </c>
      <c r="H8" s="2">
        <v>5</v>
      </c>
      <c r="I8" s="18" t="b">
        <f t="shared" si="9"/>
        <v>1</v>
      </c>
      <c r="M8" s="4">
        <v>50</v>
      </c>
      <c r="N8" s="4">
        <f t="shared" si="0"/>
        <v>20</v>
      </c>
      <c r="O8" s="4">
        <v>0</v>
      </c>
      <c r="P8" s="4">
        <v>0</v>
      </c>
      <c r="Q8" t="b">
        <f t="shared" si="10"/>
        <v>1</v>
      </c>
      <c r="R8" s="5">
        <v>20</v>
      </c>
      <c r="S8" s="5">
        <f t="shared" si="11"/>
        <v>10</v>
      </c>
      <c r="T8" s="5">
        <v>0</v>
      </c>
      <c r="U8" s="5">
        <v>0</v>
      </c>
      <c r="V8" s="6" t="b">
        <f t="shared" si="12"/>
        <v>1</v>
      </c>
      <c r="W8">
        <f t="shared" si="13"/>
        <v>35</v>
      </c>
      <c r="X8">
        <f t="shared" si="14"/>
        <v>12.5</v>
      </c>
      <c r="Y8">
        <f t="shared" si="1"/>
        <v>2.5</v>
      </c>
      <c r="Z8">
        <f t="shared" si="15"/>
        <v>14</v>
      </c>
      <c r="AA8">
        <f t="shared" si="16"/>
        <v>5</v>
      </c>
      <c r="AB8">
        <f t="shared" si="17"/>
        <v>1</v>
      </c>
      <c r="AI8">
        <f t="shared" si="18"/>
        <v>14</v>
      </c>
      <c r="AJ8">
        <f t="shared" si="2"/>
        <v>5</v>
      </c>
      <c r="AK8">
        <f t="shared" si="3"/>
        <v>1</v>
      </c>
      <c r="AL8">
        <f t="shared" si="4"/>
        <v>5</v>
      </c>
      <c r="AM8">
        <f t="shared" si="5"/>
        <v>5</v>
      </c>
      <c r="AN8" s="7">
        <f t="shared" si="6"/>
        <v>100</v>
      </c>
    </row>
    <row r="9" spans="1:47" x14ac:dyDescent="0.25">
      <c r="A9" t="s">
        <v>6</v>
      </c>
      <c r="B9" t="s">
        <v>7</v>
      </c>
      <c r="C9" s="1">
        <v>80</v>
      </c>
      <c r="D9" s="1">
        <f t="shared" si="7"/>
        <v>20</v>
      </c>
      <c r="E9" s="18" t="b">
        <f t="shared" si="8"/>
        <v>1</v>
      </c>
      <c r="F9" s="2">
        <v>70</v>
      </c>
      <c r="G9" s="2">
        <v>30</v>
      </c>
      <c r="H9" s="2">
        <v>0</v>
      </c>
      <c r="I9" s="18" t="b">
        <f t="shared" si="9"/>
        <v>1</v>
      </c>
      <c r="M9" s="4">
        <v>60</v>
      </c>
      <c r="N9" s="4">
        <f t="shared" si="0"/>
        <v>20</v>
      </c>
      <c r="O9" s="4">
        <v>0</v>
      </c>
      <c r="P9" s="4">
        <v>0</v>
      </c>
      <c r="Q9" t="b">
        <f t="shared" si="10"/>
        <v>1</v>
      </c>
      <c r="R9" s="5">
        <v>10</v>
      </c>
      <c r="S9" s="5">
        <f t="shared" si="11"/>
        <v>10</v>
      </c>
      <c r="T9" s="5">
        <v>0</v>
      </c>
      <c r="U9" s="5">
        <v>0</v>
      </c>
      <c r="V9" s="6" t="b">
        <f t="shared" si="12"/>
        <v>1</v>
      </c>
      <c r="W9">
        <f t="shared" si="13"/>
        <v>42</v>
      </c>
      <c r="X9">
        <f t="shared" si="14"/>
        <v>18</v>
      </c>
      <c r="Y9">
        <f t="shared" si="1"/>
        <v>0</v>
      </c>
      <c r="Z9">
        <f t="shared" si="15"/>
        <v>14</v>
      </c>
      <c r="AA9">
        <f t="shared" si="16"/>
        <v>6</v>
      </c>
      <c r="AB9">
        <f t="shared" si="17"/>
        <v>0</v>
      </c>
      <c r="AI9">
        <f t="shared" si="18"/>
        <v>7</v>
      </c>
      <c r="AJ9">
        <f t="shared" si="2"/>
        <v>3</v>
      </c>
      <c r="AK9">
        <f t="shared" si="3"/>
        <v>0</v>
      </c>
      <c r="AL9">
        <f t="shared" si="4"/>
        <v>5</v>
      </c>
      <c r="AM9">
        <f t="shared" si="5"/>
        <v>5</v>
      </c>
      <c r="AN9" s="7">
        <f t="shared" si="6"/>
        <v>100</v>
      </c>
    </row>
    <row r="10" spans="1:47" s="9" customFormat="1" x14ac:dyDescent="0.25">
      <c r="A10" s="9" t="s">
        <v>33</v>
      </c>
      <c r="B10" s="9" t="s">
        <v>7</v>
      </c>
      <c r="C10" s="10">
        <v>100</v>
      </c>
      <c r="D10" s="10">
        <f t="shared" si="7"/>
        <v>0</v>
      </c>
      <c r="E10" s="18" t="b">
        <f t="shared" si="8"/>
        <v>1</v>
      </c>
      <c r="F10" s="11">
        <v>70</v>
      </c>
      <c r="G10" s="11">
        <v>30</v>
      </c>
      <c r="H10" s="11">
        <v>0</v>
      </c>
      <c r="I10" s="18" t="b">
        <f t="shared" si="9"/>
        <v>1</v>
      </c>
      <c r="M10" s="12">
        <v>85</v>
      </c>
      <c r="N10" s="29">
        <f t="shared" si="0"/>
        <v>15</v>
      </c>
      <c r="O10" s="29">
        <v>0</v>
      </c>
      <c r="P10" s="12">
        <v>0</v>
      </c>
      <c r="Q10" t="b">
        <f t="shared" si="10"/>
        <v>1</v>
      </c>
      <c r="R10" s="13">
        <v>0</v>
      </c>
      <c r="S10" s="13">
        <v>0</v>
      </c>
      <c r="T10" s="13">
        <v>0</v>
      </c>
      <c r="U10" s="13">
        <v>0</v>
      </c>
      <c r="V10" s="6" t="b">
        <f t="shared" si="12"/>
        <v>1</v>
      </c>
      <c r="W10" s="9">
        <f t="shared" si="13"/>
        <v>59.5</v>
      </c>
      <c r="X10" s="9">
        <f t="shared" si="14"/>
        <v>25.5</v>
      </c>
      <c r="Y10" s="9">
        <f t="shared" si="1"/>
        <v>0</v>
      </c>
      <c r="Z10" s="9">
        <f t="shared" si="15"/>
        <v>10.5</v>
      </c>
      <c r="AA10" s="9">
        <f t="shared" si="16"/>
        <v>4.5</v>
      </c>
      <c r="AB10" s="9">
        <f t="shared" si="17"/>
        <v>0</v>
      </c>
      <c r="AI10" s="9">
        <f t="shared" si="18"/>
        <v>0</v>
      </c>
      <c r="AJ10" s="9">
        <f t="shared" si="2"/>
        <v>0</v>
      </c>
      <c r="AK10" s="9">
        <f t="shared" si="3"/>
        <v>0</v>
      </c>
      <c r="AL10" s="9">
        <f t="shared" si="4"/>
        <v>0</v>
      </c>
      <c r="AM10" s="9">
        <f t="shared" si="5"/>
        <v>0</v>
      </c>
      <c r="AN10" s="14">
        <f t="shared" si="6"/>
        <v>100</v>
      </c>
    </row>
    <row r="14" spans="1:47" x14ac:dyDescent="0.25">
      <c r="A14" t="s">
        <v>50</v>
      </c>
      <c r="F14" s="39" t="s">
        <v>27</v>
      </c>
      <c r="G14" s="39"/>
      <c r="H14" s="39"/>
      <c r="I14" s="39"/>
      <c r="J14" s="39"/>
      <c r="K14" s="39"/>
      <c r="L14" s="39"/>
      <c r="M14" s="40" t="s">
        <v>28</v>
      </c>
      <c r="N14" s="40"/>
      <c r="O14" s="40"/>
      <c r="P14" s="40"/>
      <c r="Q14" s="17"/>
      <c r="R14" s="41" t="s">
        <v>29</v>
      </c>
      <c r="S14" s="41"/>
      <c r="T14" s="41"/>
      <c r="U14" s="41"/>
      <c r="W14" s="42" t="s">
        <v>12</v>
      </c>
      <c r="X14" s="42"/>
      <c r="Y14" s="42"/>
      <c r="Z14" s="42"/>
      <c r="AA14" s="42"/>
      <c r="AB14" s="42"/>
      <c r="AC14" s="16"/>
      <c r="AD14" s="16"/>
      <c r="AE14" s="16"/>
      <c r="AF14" s="16"/>
      <c r="AG14" s="16"/>
      <c r="AH14" s="16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</row>
    <row r="15" spans="1:47" ht="45" x14ac:dyDescent="0.25">
      <c r="C15" t="s">
        <v>14</v>
      </c>
      <c r="D15" t="s">
        <v>15</v>
      </c>
      <c r="E15" s="8" t="s">
        <v>32</v>
      </c>
      <c r="F15">
        <v>1</v>
      </c>
      <c r="G15">
        <v>2</v>
      </c>
      <c r="H15">
        <v>3</v>
      </c>
      <c r="I15">
        <v>4</v>
      </c>
      <c r="J15">
        <v>5</v>
      </c>
      <c r="K15" t="s">
        <v>37</v>
      </c>
      <c r="L15" t="s">
        <v>30</v>
      </c>
      <c r="M15" t="s">
        <v>8</v>
      </c>
      <c r="N15" t="s">
        <v>9</v>
      </c>
      <c r="O15" t="s">
        <v>34</v>
      </c>
      <c r="P15" t="s">
        <v>55</v>
      </c>
      <c r="Q15" t="s">
        <v>42</v>
      </c>
      <c r="R15" t="s">
        <v>10</v>
      </c>
      <c r="S15" t="s">
        <v>13</v>
      </c>
      <c r="T15" t="s">
        <v>60</v>
      </c>
      <c r="U15" t="s">
        <v>38</v>
      </c>
      <c r="V15" t="s">
        <v>30</v>
      </c>
      <c r="W15" t="s">
        <v>16</v>
      </c>
      <c r="X15" t="s">
        <v>17</v>
      </c>
      <c r="Y15" t="s">
        <v>18</v>
      </c>
      <c r="Z15" t="s">
        <v>19</v>
      </c>
      <c r="AA15" t="s">
        <v>20</v>
      </c>
      <c r="AB15" t="s">
        <v>21</v>
      </c>
      <c r="AC15" t="s">
        <v>35</v>
      </c>
      <c r="AD15" t="s">
        <v>36</v>
      </c>
      <c r="AE15" t="s">
        <v>56</v>
      </c>
      <c r="AF15" t="s">
        <v>57</v>
      </c>
      <c r="AG15" t="s">
        <v>58</v>
      </c>
      <c r="AH15" t="s">
        <v>59</v>
      </c>
      <c r="AI15" t="s">
        <v>22</v>
      </c>
      <c r="AJ15" t="s">
        <v>23</v>
      </c>
      <c r="AK15" t="s">
        <v>24</v>
      </c>
      <c r="AL15" t="s">
        <v>25</v>
      </c>
      <c r="AM15" t="s">
        <v>26</v>
      </c>
      <c r="AN15" t="s">
        <v>39</v>
      </c>
      <c r="AO15" t="s">
        <v>40</v>
      </c>
      <c r="AP15" t="s">
        <v>41</v>
      </c>
      <c r="AQ15" t="s">
        <v>61</v>
      </c>
      <c r="AR15" t="s">
        <v>62</v>
      </c>
      <c r="AS15" t="s">
        <v>63</v>
      </c>
      <c r="AT15" t="s">
        <v>64</v>
      </c>
      <c r="AU15" t="s">
        <v>31</v>
      </c>
    </row>
    <row r="16" spans="1:47" x14ac:dyDescent="0.25">
      <c r="A16" t="s">
        <v>0</v>
      </c>
      <c r="B16" t="s">
        <v>2</v>
      </c>
      <c r="C16" s="30">
        <v>25</v>
      </c>
      <c r="D16" s="30">
        <f>100-C16</f>
        <v>75</v>
      </c>
      <c r="E16" s="3">
        <v>20</v>
      </c>
      <c r="F16" s="27">
        <v>0</v>
      </c>
      <c r="G16" s="27">
        <v>15</v>
      </c>
      <c r="H16" s="27">
        <v>5</v>
      </c>
      <c r="I16" s="2">
        <v>25</v>
      </c>
      <c r="J16" s="2">
        <v>25</v>
      </c>
      <c r="K16" s="2">
        <v>30</v>
      </c>
      <c r="L16" s="6" t="b">
        <f>SUM(F16:K16)=100</f>
        <v>1</v>
      </c>
      <c r="M16" s="27">
        <v>15</v>
      </c>
      <c r="N16" s="27">
        <v>10</v>
      </c>
      <c r="O16">
        <f>O4*E16/100</f>
        <v>0</v>
      </c>
      <c r="P16" s="4">
        <f>C16-SUM(M16:O16)</f>
        <v>0</v>
      </c>
      <c r="Q16" t="b">
        <f>SUM(M16:P16)=C16</f>
        <v>1</v>
      </c>
      <c r="R16" s="5">
        <f>D16*0.2</f>
        <v>15</v>
      </c>
      <c r="S16" s="5">
        <f>D16*0.1</f>
        <v>7.5</v>
      </c>
      <c r="T16" s="5">
        <f>D16*0.6</f>
        <v>45</v>
      </c>
      <c r="U16" s="5">
        <f>D16-R16-S16-T16</f>
        <v>7.5</v>
      </c>
      <c r="V16" s="6" t="b">
        <f>SUM(M16:U16)=100</f>
        <v>1</v>
      </c>
      <c r="W16">
        <f>$M16*$F16/(SUM($F16:$H16))</f>
        <v>0</v>
      </c>
      <c r="X16">
        <f>$M16*$G16/(SUM($F16:$H16))</f>
        <v>11.25</v>
      </c>
      <c r="Y16">
        <f>$M16*$H16/(SUM($F16:$H16))</f>
        <v>3.75</v>
      </c>
      <c r="Z16">
        <f>$N16*$F16/(SUM($F16:$H16))</f>
        <v>0</v>
      </c>
      <c r="AA16">
        <f>$N16*$G16/(SUM($F16:$H16))</f>
        <v>7.5</v>
      </c>
      <c r="AB16">
        <f>$N16*$H16/(SUM($F16:$H16))</f>
        <v>2.5</v>
      </c>
      <c r="AC16">
        <f t="shared" ref="AC16:AC19" si="19">O16*2/3</f>
        <v>0</v>
      </c>
      <c r="AD16">
        <f t="shared" ref="AD16:AD19" si="20">O16*1/3</f>
        <v>0</v>
      </c>
      <c r="AE16">
        <v>0</v>
      </c>
      <c r="AF16">
        <f>$P16*$I16/(SUM($I16:$K16))</f>
        <v>0</v>
      </c>
      <c r="AG16">
        <f>$P16*$J16/(SUM($I16:K417))</f>
        <v>0</v>
      </c>
      <c r="AH16">
        <f>$P16*$K16/(SUM($I16:$K16))</f>
        <v>0</v>
      </c>
      <c r="AI16">
        <f>$R16*$F16/SUM($F16:$H16)</f>
        <v>0</v>
      </c>
      <c r="AJ16">
        <f>$R16*$G16/SUM($F16:$H16)</f>
        <v>11.25</v>
      </c>
      <c r="AK16">
        <f>$R16*$H16/SUM($F16:$H16)</f>
        <v>3.75</v>
      </c>
      <c r="AL16">
        <f t="shared" ref="AL16:AL22" si="21">S16/2</f>
        <v>3.75</v>
      </c>
      <c r="AM16">
        <f t="shared" ref="AM16:AM22" si="22">S16/2</f>
        <v>3.75</v>
      </c>
      <c r="AN16">
        <f>$U16*$I16/SUM($I16:$K16)</f>
        <v>2.34375</v>
      </c>
      <c r="AO16">
        <f>$U16*$J16/SUM($I16:$K16)</f>
        <v>2.34375</v>
      </c>
      <c r="AP16">
        <f>$U16*$K16/SUM($I16:$K16)</f>
        <v>2.8125</v>
      </c>
      <c r="AR16">
        <f>$T16*$I16/SUM($I16:$K16)</f>
        <v>14.0625</v>
      </c>
      <c r="AS16">
        <f>$T16*$J16/SUM($I16:$K16)</f>
        <v>14.0625</v>
      </c>
      <c r="AT16">
        <f>$T16*$K16/SUM($I16:$K16)</f>
        <v>16.875</v>
      </c>
      <c r="AU16" s="7">
        <f>SUM(W16:AT16)</f>
        <v>100</v>
      </c>
    </row>
    <row r="17" spans="1:47" x14ac:dyDescent="0.25">
      <c r="A17" t="s">
        <v>1</v>
      </c>
      <c r="B17" t="s">
        <v>3</v>
      </c>
      <c r="C17" s="30">
        <v>30</v>
      </c>
      <c r="D17" s="30">
        <f t="shared" ref="D17:D20" si="23">100-C17</f>
        <v>70</v>
      </c>
      <c r="E17" s="3">
        <v>20</v>
      </c>
      <c r="F17" s="27">
        <v>0</v>
      </c>
      <c r="G17" s="27">
        <v>15</v>
      </c>
      <c r="H17" s="27">
        <v>5</v>
      </c>
      <c r="I17" s="2">
        <v>28</v>
      </c>
      <c r="J17" s="2">
        <v>28</v>
      </c>
      <c r="K17" s="2">
        <v>24</v>
      </c>
      <c r="L17" s="6" t="b">
        <f t="shared" ref="L17:L22" si="24">SUM(F17:K17)=100</f>
        <v>1</v>
      </c>
      <c r="M17" s="27">
        <v>20</v>
      </c>
      <c r="N17" s="27">
        <v>10</v>
      </c>
      <c r="O17">
        <f t="shared" ref="O17:O22" si="25">O5*E17/100</f>
        <v>0</v>
      </c>
      <c r="P17" s="4">
        <f t="shared" ref="P17:P22" si="26">C17-SUM(M17:O17)</f>
        <v>0</v>
      </c>
      <c r="Q17" t="b">
        <f t="shared" ref="Q17:Q22" si="27">SUM(M17:P17)=C17</f>
        <v>1</v>
      </c>
      <c r="R17" s="5">
        <f t="shared" ref="R17:R22" si="28">D17*0.2</f>
        <v>14</v>
      </c>
      <c r="S17" s="5">
        <f t="shared" ref="S17:S22" si="29">D17*0.1</f>
        <v>7</v>
      </c>
      <c r="T17" s="5">
        <f t="shared" ref="T17:T22" si="30">D17*0.6</f>
        <v>42</v>
      </c>
      <c r="U17" s="5">
        <f t="shared" ref="U17:U22" si="31">D17-R17-S17-T17</f>
        <v>7</v>
      </c>
      <c r="V17" s="6" t="b">
        <f t="shared" ref="V17:V22" si="32">SUM(M17:U17)=100</f>
        <v>1</v>
      </c>
      <c r="W17">
        <f t="shared" ref="W17:W22" si="33">$M17*$F17/(SUM($F17:$H17))</f>
        <v>0</v>
      </c>
      <c r="X17">
        <f t="shared" ref="X17:X22" si="34">$M17*$G17/(SUM($F17:$H17))</f>
        <v>15</v>
      </c>
      <c r="Y17">
        <f t="shared" ref="Y17:Y22" si="35">$M17*$H17/(SUM($F17:$H17))</f>
        <v>5</v>
      </c>
      <c r="Z17">
        <f t="shared" ref="Z17:Z22" si="36">$N17*$F17/(SUM($F17:$H17))</f>
        <v>0</v>
      </c>
      <c r="AA17">
        <f t="shared" ref="AA17:AA22" si="37">$N17*$G17/(SUM($F17:$H17))</f>
        <v>7.5</v>
      </c>
      <c r="AB17">
        <f t="shared" ref="AB17:AB22" si="38">$N17*$H17/(SUM($F17:$H17))</f>
        <v>2.5</v>
      </c>
      <c r="AC17">
        <f t="shared" si="19"/>
        <v>0</v>
      </c>
      <c r="AD17">
        <f t="shared" si="20"/>
        <v>0</v>
      </c>
      <c r="AE17">
        <v>0</v>
      </c>
      <c r="AF17">
        <f t="shared" ref="AF17:AF19" si="39">$P17*$I17/(SUM($I17:$K17))</f>
        <v>0</v>
      </c>
      <c r="AG17">
        <f>$P17*$J17/(SUM($I17:K418))</f>
        <v>0</v>
      </c>
      <c r="AH17">
        <f t="shared" ref="AH17:AH21" si="40">$P17*$K17/(SUM($I17:$K17))</f>
        <v>0</v>
      </c>
      <c r="AI17">
        <f t="shared" ref="AI17:AI22" si="41">$R17*$F17/SUM($F17:$H17)</f>
        <v>0</v>
      </c>
      <c r="AJ17">
        <f t="shared" ref="AJ17:AJ22" si="42">$R17*$G17/SUM($F17:$H17)</f>
        <v>10.5</v>
      </c>
      <c r="AK17">
        <f t="shared" ref="AK17:AK22" si="43">$R17*$H17/SUM($F17:$H17)</f>
        <v>3.5</v>
      </c>
      <c r="AL17">
        <f t="shared" si="21"/>
        <v>3.5</v>
      </c>
      <c r="AM17">
        <f t="shared" si="22"/>
        <v>3.5</v>
      </c>
      <c r="AN17">
        <f t="shared" ref="AN17:AN21" si="44">$U17*$I17/SUM($I17:$K17)</f>
        <v>2.4500000000000002</v>
      </c>
      <c r="AO17">
        <f t="shared" ref="AO17:AO21" si="45">$U17*$J17/SUM($I17:$K17)</f>
        <v>2.4500000000000002</v>
      </c>
      <c r="AP17">
        <f t="shared" ref="AP17:AP21" si="46">$U17*$K17/SUM($I17:$K17)</f>
        <v>2.1</v>
      </c>
      <c r="AR17">
        <f t="shared" ref="AR17:AR19" si="47">$T17*$I17/SUM($I17:$K17)</f>
        <v>14.7</v>
      </c>
      <c r="AS17">
        <f t="shared" ref="AS17:AS19" si="48">$T17*$J17/SUM($I17:$K17)</f>
        <v>14.7</v>
      </c>
      <c r="AT17">
        <f t="shared" ref="AT17:AT19" si="49">$T17*$K17/SUM($I17:$K17)</f>
        <v>12.6</v>
      </c>
      <c r="AU17" s="7">
        <f t="shared" ref="AU17:AU22" si="50">SUM(W17:AT17)</f>
        <v>100</v>
      </c>
    </row>
    <row r="18" spans="1:47" s="9" customFormat="1" x14ac:dyDescent="0.25">
      <c r="A18" s="9" t="s">
        <v>1</v>
      </c>
      <c r="B18" s="9" t="s">
        <v>4</v>
      </c>
      <c r="C18" s="30">
        <v>30</v>
      </c>
      <c r="D18" s="30">
        <f t="shared" si="23"/>
        <v>70</v>
      </c>
      <c r="E18" s="15">
        <v>20</v>
      </c>
      <c r="F18" s="28">
        <v>0</v>
      </c>
      <c r="G18" s="28">
        <v>15</v>
      </c>
      <c r="H18" s="28">
        <v>5</v>
      </c>
      <c r="I18" s="11">
        <v>28</v>
      </c>
      <c r="J18" s="11">
        <v>28</v>
      </c>
      <c r="K18" s="11">
        <v>24</v>
      </c>
      <c r="L18" s="6" t="b">
        <f t="shared" si="24"/>
        <v>1</v>
      </c>
      <c r="M18" s="27">
        <v>20</v>
      </c>
      <c r="N18" s="27">
        <v>10</v>
      </c>
      <c r="O18">
        <f t="shared" si="25"/>
        <v>0</v>
      </c>
      <c r="P18" s="4">
        <f t="shared" si="26"/>
        <v>0</v>
      </c>
      <c r="Q18" t="b">
        <f t="shared" si="27"/>
        <v>1</v>
      </c>
      <c r="R18" s="5">
        <f t="shared" si="28"/>
        <v>14</v>
      </c>
      <c r="S18" s="5">
        <f t="shared" si="29"/>
        <v>7</v>
      </c>
      <c r="T18" s="5">
        <f t="shared" si="30"/>
        <v>42</v>
      </c>
      <c r="U18" s="5">
        <f t="shared" si="31"/>
        <v>7</v>
      </c>
      <c r="V18" s="6" t="b">
        <f t="shared" si="32"/>
        <v>1</v>
      </c>
      <c r="W18">
        <f t="shared" si="33"/>
        <v>0</v>
      </c>
      <c r="X18">
        <f t="shared" si="34"/>
        <v>15</v>
      </c>
      <c r="Y18">
        <f t="shared" si="35"/>
        <v>5</v>
      </c>
      <c r="Z18">
        <f t="shared" si="36"/>
        <v>0</v>
      </c>
      <c r="AA18">
        <f t="shared" si="37"/>
        <v>7.5</v>
      </c>
      <c r="AB18">
        <f t="shared" si="38"/>
        <v>2.5</v>
      </c>
      <c r="AC18" s="9">
        <f t="shared" si="19"/>
        <v>0</v>
      </c>
      <c r="AD18" s="9">
        <f t="shared" si="20"/>
        <v>0</v>
      </c>
      <c r="AE18" s="9">
        <v>0</v>
      </c>
      <c r="AF18">
        <f t="shared" si="39"/>
        <v>0</v>
      </c>
      <c r="AG18">
        <f>$P18*$J18/(SUM($I18:K419))</f>
        <v>0</v>
      </c>
      <c r="AH18">
        <f t="shared" si="40"/>
        <v>0</v>
      </c>
      <c r="AI18">
        <f t="shared" si="41"/>
        <v>0</v>
      </c>
      <c r="AJ18">
        <f t="shared" si="42"/>
        <v>10.5</v>
      </c>
      <c r="AK18">
        <f t="shared" si="43"/>
        <v>3.5</v>
      </c>
      <c r="AL18">
        <f t="shared" si="21"/>
        <v>3.5</v>
      </c>
      <c r="AM18">
        <f t="shared" si="22"/>
        <v>3.5</v>
      </c>
      <c r="AN18">
        <f t="shared" si="44"/>
        <v>2.4500000000000002</v>
      </c>
      <c r="AO18">
        <f t="shared" si="45"/>
        <v>2.4500000000000002</v>
      </c>
      <c r="AP18">
        <f t="shared" si="46"/>
        <v>2.1</v>
      </c>
      <c r="AR18">
        <f t="shared" si="47"/>
        <v>14.7</v>
      </c>
      <c r="AS18">
        <f t="shared" si="48"/>
        <v>14.7</v>
      </c>
      <c r="AT18">
        <f t="shared" si="49"/>
        <v>12.6</v>
      </c>
      <c r="AU18" s="14">
        <f t="shared" si="50"/>
        <v>100</v>
      </c>
    </row>
    <row r="19" spans="1:47" x14ac:dyDescent="0.25">
      <c r="A19" t="s">
        <v>5</v>
      </c>
      <c r="B19" t="s">
        <v>3</v>
      </c>
      <c r="C19" s="30">
        <v>60</v>
      </c>
      <c r="D19" s="30">
        <f t="shared" si="23"/>
        <v>40</v>
      </c>
      <c r="E19" s="3">
        <v>40</v>
      </c>
      <c r="F19" s="27">
        <v>0</v>
      </c>
      <c r="G19" s="27">
        <v>30</v>
      </c>
      <c r="H19" s="27">
        <v>10</v>
      </c>
      <c r="I19" s="2">
        <v>30</v>
      </c>
      <c r="J19" s="2">
        <v>30</v>
      </c>
      <c r="K19" s="2">
        <v>0</v>
      </c>
      <c r="L19" s="6" t="b">
        <f t="shared" si="24"/>
        <v>1</v>
      </c>
      <c r="M19" s="27">
        <v>50</v>
      </c>
      <c r="N19" s="27">
        <v>10</v>
      </c>
      <c r="O19">
        <f t="shared" si="25"/>
        <v>0</v>
      </c>
      <c r="P19" s="4">
        <f t="shared" si="26"/>
        <v>0</v>
      </c>
      <c r="Q19" t="b">
        <f t="shared" si="27"/>
        <v>1</v>
      </c>
      <c r="R19" s="5">
        <f t="shared" si="28"/>
        <v>8</v>
      </c>
      <c r="S19" s="5">
        <f t="shared" si="29"/>
        <v>4</v>
      </c>
      <c r="T19" s="5">
        <f t="shared" si="30"/>
        <v>24</v>
      </c>
      <c r="U19" s="5">
        <f t="shared" si="31"/>
        <v>4</v>
      </c>
      <c r="V19" s="6" t="b">
        <f t="shared" si="32"/>
        <v>1</v>
      </c>
      <c r="W19">
        <f t="shared" si="33"/>
        <v>0</v>
      </c>
      <c r="X19">
        <f t="shared" si="34"/>
        <v>37.5</v>
      </c>
      <c r="Y19">
        <f t="shared" si="35"/>
        <v>12.5</v>
      </c>
      <c r="Z19">
        <f t="shared" si="36"/>
        <v>0</v>
      </c>
      <c r="AA19">
        <f t="shared" si="37"/>
        <v>7.5</v>
      </c>
      <c r="AB19">
        <f t="shared" si="38"/>
        <v>2.5</v>
      </c>
      <c r="AC19">
        <f t="shared" si="19"/>
        <v>0</v>
      </c>
      <c r="AD19">
        <f t="shared" si="20"/>
        <v>0</v>
      </c>
      <c r="AE19">
        <v>0</v>
      </c>
      <c r="AF19">
        <f t="shared" si="39"/>
        <v>0</v>
      </c>
      <c r="AG19">
        <f>$P19*$J19/(SUM($I19:K420))</f>
        <v>0</v>
      </c>
      <c r="AH19">
        <f t="shared" si="40"/>
        <v>0</v>
      </c>
      <c r="AI19">
        <f t="shared" si="41"/>
        <v>0</v>
      </c>
      <c r="AJ19">
        <f t="shared" si="42"/>
        <v>6</v>
      </c>
      <c r="AK19">
        <f t="shared" si="43"/>
        <v>2</v>
      </c>
      <c r="AL19">
        <f t="shared" si="21"/>
        <v>2</v>
      </c>
      <c r="AM19">
        <f t="shared" si="22"/>
        <v>2</v>
      </c>
      <c r="AN19">
        <f t="shared" si="44"/>
        <v>2</v>
      </c>
      <c r="AO19">
        <f t="shared" si="45"/>
        <v>2</v>
      </c>
      <c r="AP19">
        <f t="shared" si="46"/>
        <v>0</v>
      </c>
      <c r="AR19">
        <f t="shared" si="47"/>
        <v>12</v>
      </c>
      <c r="AS19">
        <f t="shared" si="48"/>
        <v>12</v>
      </c>
      <c r="AT19">
        <f t="shared" si="49"/>
        <v>0</v>
      </c>
      <c r="AU19" s="7">
        <f t="shared" si="50"/>
        <v>100</v>
      </c>
    </row>
    <row r="20" spans="1:47" x14ac:dyDescent="0.25">
      <c r="A20" t="s">
        <v>5</v>
      </c>
      <c r="B20" t="s">
        <v>4</v>
      </c>
      <c r="C20" s="30">
        <v>60</v>
      </c>
      <c r="D20" s="30">
        <f t="shared" si="23"/>
        <v>40</v>
      </c>
      <c r="E20" s="3">
        <v>40</v>
      </c>
      <c r="F20" s="27">
        <v>0</v>
      </c>
      <c r="G20" s="27">
        <v>30</v>
      </c>
      <c r="H20" s="27">
        <v>10</v>
      </c>
      <c r="I20" s="2">
        <v>30</v>
      </c>
      <c r="J20" s="2">
        <v>30</v>
      </c>
      <c r="K20" s="2">
        <v>0</v>
      </c>
      <c r="L20" s="6" t="b">
        <f t="shared" si="24"/>
        <v>1</v>
      </c>
      <c r="M20" s="27">
        <v>45</v>
      </c>
      <c r="N20" s="27">
        <v>10</v>
      </c>
      <c r="O20">
        <f t="shared" si="25"/>
        <v>0</v>
      </c>
      <c r="P20" s="4">
        <f t="shared" si="26"/>
        <v>5</v>
      </c>
      <c r="Q20" t="b">
        <f t="shared" si="27"/>
        <v>1</v>
      </c>
      <c r="R20" s="5">
        <f t="shared" si="28"/>
        <v>8</v>
      </c>
      <c r="S20" s="5">
        <f t="shared" si="29"/>
        <v>4</v>
      </c>
      <c r="T20" s="5">
        <f t="shared" si="30"/>
        <v>24</v>
      </c>
      <c r="U20" s="5">
        <f t="shared" si="31"/>
        <v>4</v>
      </c>
      <c r="V20" s="6" t="b">
        <f t="shared" si="32"/>
        <v>1</v>
      </c>
      <c r="W20" s="32">
        <f t="shared" si="33"/>
        <v>0</v>
      </c>
      <c r="X20">
        <f t="shared" si="34"/>
        <v>33.75</v>
      </c>
      <c r="Y20">
        <f t="shared" si="35"/>
        <v>11.25</v>
      </c>
      <c r="Z20">
        <f t="shared" si="36"/>
        <v>0</v>
      </c>
      <c r="AA20">
        <f t="shared" si="37"/>
        <v>7.5</v>
      </c>
      <c r="AB20">
        <f t="shared" si="38"/>
        <v>2.5</v>
      </c>
      <c r="AC20">
        <f t="shared" ref="AC20:AC22" si="51">O20*2/3</f>
        <v>0</v>
      </c>
      <c r="AD20">
        <f t="shared" ref="AD20:AD22" si="52">O20*1/3</f>
        <v>0</v>
      </c>
      <c r="AE20" s="32">
        <f>$P20*$H20/(SUM($H20:$K20))</f>
        <v>0.7142857142857143</v>
      </c>
      <c r="AF20" s="32">
        <f>$P20*$I20/(SUM($H20:$K20))</f>
        <v>2.1428571428571428</v>
      </c>
      <c r="AG20" s="32">
        <f>$P20*$J20/(SUM($H20:$K20))</f>
        <v>2.1428571428571428</v>
      </c>
      <c r="AH20">
        <f t="shared" si="40"/>
        <v>0</v>
      </c>
      <c r="AI20">
        <f t="shared" si="41"/>
        <v>0</v>
      </c>
      <c r="AJ20">
        <f t="shared" si="42"/>
        <v>6</v>
      </c>
      <c r="AK20">
        <f t="shared" si="43"/>
        <v>2</v>
      </c>
      <c r="AL20">
        <f t="shared" si="21"/>
        <v>2</v>
      </c>
      <c r="AM20">
        <f t="shared" si="22"/>
        <v>2</v>
      </c>
      <c r="AN20">
        <f t="shared" si="44"/>
        <v>2</v>
      </c>
      <c r="AO20">
        <f t="shared" si="45"/>
        <v>2</v>
      </c>
      <c r="AP20">
        <f t="shared" si="46"/>
        <v>0</v>
      </c>
      <c r="AQ20" s="32">
        <f>$T20*$H20/SUM($H20:$K20)</f>
        <v>3.4285714285714284</v>
      </c>
      <c r="AR20">
        <f>$T20*$I20/SUM($H20:$K20)</f>
        <v>10.285714285714286</v>
      </c>
      <c r="AS20">
        <f>$T20*$J20/SUM($H20:$K20)</f>
        <v>10.285714285714286</v>
      </c>
      <c r="AT20">
        <f>$T20*$K20/SUM($H20:$K20)</f>
        <v>0</v>
      </c>
      <c r="AU20" s="7">
        <f t="shared" si="50"/>
        <v>100.00000000000001</v>
      </c>
    </row>
    <row r="21" spans="1:47" x14ac:dyDescent="0.25">
      <c r="A21" t="s">
        <v>6</v>
      </c>
      <c r="B21" t="s">
        <v>7</v>
      </c>
      <c r="C21" s="1">
        <v>80</v>
      </c>
      <c r="D21" s="1">
        <v>20</v>
      </c>
      <c r="E21" s="3">
        <v>80</v>
      </c>
      <c r="F21" s="27">
        <v>0</v>
      </c>
      <c r="G21" s="27">
        <v>60</v>
      </c>
      <c r="H21" s="27">
        <v>20</v>
      </c>
      <c r="I21" s="2">
        <v>15</v>
      </c>
      <c r="J21" s="2">
        <v>5</v>
      </c>
      <c r="K21" s="2">
        <v>0</v>
      </c>
      <c r="L21" s="6" t="b">
        <f t="shared" si="24"/>
        <v>1</v>
      </c>
      <c r="M21">
        <v>60</v>
      </c>
      <c r="N21">
        <v>15</v>
      </c>
      <c r="O21">
        <f t="shared" si="25"/>
        <v>0</v>
      </c>
      <c r="P21" s="4">
        <f t="shared" si="26"/>
        <v>5</v>
      </c>
      <c r="Q21" t="b">
        <f t="shared" si="27"/>
        <v>1</v>
      </c>
      <c r="R21" s="5">
        <f t="shared" si="28"/>
        <v>4</v>
      </c>
      <c r="S21" s="5">
        <f t="shared" si="29"/>
        <v>2</v>
      </c>
      <c r="T21" s="5">
        <f t="shared" si="30"/>
        <v>12</v>
      </c>
      <c r="U21" s="5">
        <f t="shared" si="31"/>
        <v>2</v>
      </c>
      <c r="V21" s="6" t="b">
        <f t="shared" si="32"/>
        <v>1</v>
      </c>
      <c r="W21" s="32">
        <f t="shared" si="33"/>
        <v>0</v>
      </c>
      <c r="X21">
        <f t="shared" si="34"/>
        <v>45</v>
      </c>
      <c r="Y21">
        <f t="shared" si="35"/>
        <v>15</v>
      </c>
      <c r="Z21">
        <f t="shared" si="36"/>
        <v>0</v>
      </c>
      <c r="AA21">
        <f t="shared" si="37"/>
        <v>11.25</v>
      </c>
      <c r="AB21">
        <f t="shared" si="38"/>
        <v>3.75</v>
      </c>
      <c r="AC21">
        <f t="shared" si="51"/>
        <v>0</v>
      </c>
      <c r="AD21">
        <f t="shared" si="52"/>
        <v>0</v>
      </c>
      <c r="AE21" s="32">
        <f t="shared" ref="AE21" si="53">$P21*$H21/(SUM($H21:$K21))</f>
        <v>2.5</v>
      </c>
      <c r="AF21" s="32">
        <f t="shared" ref="AF21" si="54">$P21*$I21/(SUM($H21:$K21))</f>
        <v>1.875</v>
      </c>
      <c r="AG21" s="32">
        <f t="shared" ref="AG21" si="55">$P21*$J21/(SUM($H21:$K21))</f>
        <v>0.625</v>
      </c>
      <c r="AH21">
        <f t="shared" si="40"/>
        <v>0</v>
      </c>
      <c r="AI21">
        <f t="shared" si="41"/>
        <v>0</v>
      </c>
      <c r="AJ21">
        <f t="shared" si="42"/>
        <v>3</v>
      </c>
      <c r="AK21">
        <f t="shared" si="43"/>
        <v>1</v>
      </c>
      <c r="AL21">
        <f t="shared" si="21"/>
        <v>1</v>
      </c>
      <c r="AM21">
        <f t="shared" si="22"/>
        <v>1</v>
      </c>
      <c r="AN21">
        <f t="shared" si="44"/>
        <v>1.5</v>
      </c>
      <c r="AO21">
        <f t="shared" si="45"/>
        <v>0.5</v>
      </c>
      <c r="AP21">
        <f t="shared" si="46"/>
        <v>0</v>
      </c>
      <c r="AQ21" s="32">
        <f>$T21*$H21/SUM($H21:$K21)</f>
        <v>6</v>
      </c>
      <c r="AR21">
        <f t="shared" ref="AR21" si="56">$T21*$I21/SUM($H21:$K21)</f>
        <v>4.5</v>
      </c>
      <c r="AS21">
        <f t="shared" ref="AS21" si="57">$T21*$J21/SUM($H21:$K21)</f>
        <v>1.5</v>
      </c>
      <c r="AT21">
        <f t="shared" ref="AT21" si="58">$T21*$K21/SUM($H21:$K21)</f>
        <v>0</v>
      </c>
      <c r="AU21" s="7">
        <f t="shared" si="50"/>
        <v>100</v>
      </c>
    </row>
    <row r="22" spans="1:47" s="9" customFormat="1" x14ac:dyDescent="0.25">
      <c r="A22" s="9" t="s">
        <v>33</v>
      </c>
      <c r="B22" s="9" t="s">
        <v>7</v>
      </c>
      <c r="C22" s="10">
        <v>100</v>
      </c>
      <c r="D22" s="10">
        <v>0</v>
      </c>
      <c r="E22" s="15">
        <v>100</v>
      </c>
      <c r="F22" s="28">
        <v>0</v>
      </c>
      <c r="G22" s="28">
        <v>100</v>
      </c>
      <c r="H22" s="28">
        <f>H10*E22/100</f>
        <v>0</v>
      </c>
      <c r="I22" s="11">
        <v>0</v>
      </c>
      <c r="J22" s="11">
        <v>0</v>
      </c>
      <c r="K22" s="11">
        <v>0</v>
      </c>
      <c r="L22" s="6" t="b">
        <f t="shared" si="24"/>
        <v>1</v>
      </c>
      <c r="M22">
        <f t="shared" ref="M22" si="59">M10*E22/100</f>
        <v>85</v>
      </c>
      <c r="N22">
        <f t="shared" ref="N22" si="60">N10*E22/100</f>
        <v>15</v>
      </c>
      <c r="O22">
        <f t="shared" si="25"/>
        <v>0</v>
      </c>
      <c r="P22" s="4">
        <f t="shared" si="26"/>
        <v>0</v>
      </c>
      <c r="Q22" t="b">
        <f t="shared" si="27"/>
        <v>1</v>
      </c>
      <c r="R22" s="5">
        <f t="shared" si="28"/>
        <v>0</v>
      </c>
      <c r="S22" s="5">
        <f t="shared" si="29"/>
        <v>0</v>
      </c>
      <c r="T22" s="5">
        <f t="shared" si="30"/>
        <v>0</v>
      </c>
      <c r="U22" s="5">
        <f t="shared" si="31"/>
        <v>0</v>
      </c>
      <c r="V22" s="6" t="b">
        <f t="shared" si="32"/>
        <v>1</v>
      </c>
      <c r="W22">
        <f t="shared" si="33"/>
        <v>0</v>
      </c>
      <c r="X22">
        <f t="shared" si="34"/>
        <v>85</v>
      </c>
      <c r="Y22">
        <f t="shared" si="35"/>
        <v>0</v>
      </c>
      <c r="Z22">
        <f t="shared" si="36"/>
        <v>0</v>
      </c>
      <c r="AA22">
        <f t="shared" si="37"/>
        <v>15</v>
      </c>
      <c r="AB22">
        <f t="shared" si="38"/>
        <v>0</v>
      </c>
      <c r="AC22">
        <f t="shared" si="51"/>
        <v>0</v>
      </c>
      <c r="AD22">
        <f t="shared" si="52"/>
        <v>0</v>
      </c>
      <c r="AE22">
        <v>0</v>
      </c>
      <c r="AF22">
        <v>0</v>
      </c>
      <c r="AG22">
        <v>0</v>
      </c>
      <c r="AH22">
        <v>0</v>
      </c>
      <c r="AI22">
        <f t="shared" si="41"/>
        <v>0</v>
      </c>
      <c r="AJ22">
        <f t="shared" si="42"/>
        <v>0</v>
      </c>
      <c r="AK22">
        <f t="shared" si="43"/>
        <v>0</v>
      </c>
      <c r="AL22">
        <f t="shared" si="21"/>
        <v>0</v>
      </c>
      <c r="AM22">
        <f t="shared" si="22"/>
        <v>0</v>
      </c>
      <c r="AN22">
        <v>0</v>
      </c>
      <c r="AO22">
        <v>0</v>
      </c>
      <c r="AP22">
        <v>0</v>
      </c>
      <c r="AQ22" s="9">
        <v>0</v>
      </c>
      <c r="AR22" s="9">
        <v>0</v>
      </c>
      <c r="AS22" s="9">
        <v>0</v>
      </c>
      <c r="AT22" s="9">
        <v>0</v>
      </c>
      <c r="AU22" s="14">
        <f t="shared" si="50"/>
        <v>100</v>
      </c>
    </row>
    <row r="24" spans="1:47" x14ac:dyDescent="0.25">
      <c r="M24" s="31"/>
    </row>
    <row r="25" spans="1:47" x14ac:dyDescent="0.25">
      <c r="M25" s="31"/>
    </row>
    <row r="26" spans="1:47" x14ac:dyDescent="0.25">
      <c r="A26" s="38" t="s">
        <v>70</v>
      </c>
      <c r="B26" s="38"/>
      <c r="C26" s="38"/>
      <c r="D26" s="38"/>
      <c r="E26" s="38"/>
    </row>
    <row r="28" spans="1:47" x14ac:dyDescent="0.25">
      <c r="A28" t="s">
        <v>53</v>
      </c>
      <c r="F28" s="39" t="s">
        <v>27</v>
      </c>
      <c r="G28" s="39"/>
      <c r="H28" s="39"/>
      <c r="I28" s="17"/>
      <c r="J28" s="17"/>
      <c r="K28" s="17"/>
      <c r="L28" s="17"/>
      <c r="M28" s="40" t="s">
        <v>28</v>
      </c>
      <c r="N28" s="40"/>
      <c r="O28" s="40"/>
      <c r="P28" s="40"/>
      <c r="Q28" s="17"/>
      <c r="R28" s="41" t="s">
        <v>29</v>
      </c>
      <c r="S28" s="41"/>
      <c r="T28" s="41"/>
      <c r="U28" s="41"/>
      <c r="W28" s="42" t="s">
        <v>12</v>
      </c>
      <c r="X28" s="42"/>
      <c r="Y28" s="42"/>
      <c r="Z28" s="42"/>
      <c r="AA28" s="42"/>
      <c r="AB28" s="42"/>
      <c r="AC28" s="16"/>
      <c r="AD28" s="16"/>
      <c r="AE28" s="16"/>
      <c r="AF28" s="16"/>
      <c r="AG28" s="16"/>
      <c r="AH28" s="16"/>
      <c r="AI28" s="41" t="s">
        <v>11</v>
      </c>
      <c r="AJ28" s="41"/>
      <c r="AK28" s="41"/>
      <c r="AL28" s="41"/>
      <c r="AM28" s="41"/>
      <c r="AN28" s="41"/>
    </row>
    <row r="29" spans="1:47" x14ac:dyDescent="0.25">
      <c r="C29" t="s">
        <v>14</v>
      </c>
      <c r="D29" t="s">
        <v>15</v>
      </c>
      <c r="E29" t="s">
        <v>30</v>
      </c>
      <c r="F29">
        <v>1</v>
      </c>
      <c r="G29">
        <v>2</v>
      </c>
      <c r="H29">
        <v>3</v>
      </c>
      <c r="I29" t="s">
        <v>30</v>
      </c>
      <c r="M29" t="s">
        <v>8</v>
      </c>
      <c r="N29" t="s">
        <v>9</v>
      </c>
      <c r="O29" t="s">
        <v>34</v>
      </c>
      <c r="P29" t="s">
        <v>55</v>
      </c>
      <c r="Q29" t="s">
        <v>42</v>
      </c>
      <c r="R29" t="s">
        <v>10</v>
      </c>
      <c r="S29" t="s">
        <v>13</v>
      </c>
      <c r="T29" t="s">
        <v>54</v>
      </c>
      <c r="U29" t="s">
        <v>38</v>
      </c>
      <c r="V29" t="s">
        <v>30</v>
      </c>
      <c r="W29" t="s">
        <v>16</v>
      </c>
      <c r="X29" t="s">
        <v>17</v>
      </c>
      <c r="Y29" t="s">
        <v>18</v>
      </c>
      <c r="Z29" t="s">
        <v>19</v>
      </c>
      <c r="AA29" t="s">
        <v>20</v>
      </c>
      <c r="AB29" t="s">
        <v>21</v>
      </c>
      <c r="AC29" t="s">
        <v>35</v>
      </c>
      <c r="AD29" t="s">
        <v>36</v>
      </c>
      <c r="AE29" t="s">
        <v>56</v>
      </c>
      <c r="AF29" t="s">
        <v>57</v>
      </c>
      <c r="AG29" t="s">
        <v>58</v>
      </c>
      <c r="AH29" t="s">
        <v>59</v>
      </c>
      <c r="AI29" t="s">
        <v>22</v>
      </c>
      <c r="AJ29" t="s">
        <v>23</v>
      </c>
      <c r="AK29" t="s">
        <v>24</v>
      </c>
      <c r="AL29" t="s">
        <v>25</v>
      </c>
      <c r="AM29" t="s">
        <v>26</v>
      </c>
      <c r="AN29" t="s">
        <v>61</v>
      </c>
    </row>
    <row r="30" spans="1:47" x14ac:dyDescent="0.25">
      <c r="A30" t="s">
        <v>0</v>
      </c>
      <c r="B30" t="s">
        <v>2</v>
      </c>
      <c r="C30" s="30">
        <v>60</v>
      </c>
      <c r="D30" s="30">
        <f>100-C30</f>
        <v>40</v>
      </c>
      <c r="E30" s="18" t="b">
        <f>SUM(C30:D30)=100</f>
        <v>1</v>
      </c>
      <c r="F30" s="2">
        <v>60</v>
      </c>
      <c r="G30" s="2">
        <v>25</v>
      </c>
      <c r="H30" s="2">
        <v>15</v>
      </c>
      <c r="I30" s="18" t="b">
        <f>SUM(F30:H30)=100</f>
        <v>1</v>
      </c>
      <c r="M30" s="4">
        <f>C30*0.2</f>
        <v>12</v>
      </c>
      <c r="N30" s="4">
        <f>C30*0.3</f>
        <v>18</v>
      </c>
      <c r="O30" s="4">
        <v>0</v>
      </c>
      <c r="P30" s="4">
        <f>C30*0.5</f>
        <v>30</v>
      </c>
      <c r="Q30" t="b">
        <f>SUM(M30:P30)=C30</f>
        <v>1</v>
      </c>
      <c r="R30" s="5">
        <f>D30*0.25</f>
        <v>10</v>
      </c>
      <c r="S30" s="5">
        <f>D30*0.15</f>
        <v>6</v>
      </c>
      <c r="T30" s="5">
        <f>D30*0.6</f>
        <v>24</v>
      </c>
      <c r="U30" s="5">
        <v>0</v>
      </c>
      <c r="V30" s="6" t="b">
        <f>SUM(M30:U30)=100</f>
        <v>1</v>
      </c>
      <c r="W30">
        <f>M30*F30/100</f>
        <v>7.2</v>
      </c>
      <c r="X30">
        <f>M30*G30/100</f>
        <v>3</v>
      </c>
      <c r="Y30">
        <f t="shared" ref="Y30:Y36" si="61">M30*H30/100</f>
        <v>1.8</v>
      </c>
      <c r="Z30">
        <f>N30*F30/100</f>
        <v>10.8</v>
      </c>
      <c r="AA30">
        <f>N30*G30/100</f>
        <v>4.5</v>
      </c>
      <c r="AB30">
        <f>N30*H30/100</f>
        <v>2.7</v>
      </c>
      <c r="AE30">
        <f>P30</f>
        <v>30</v>
      </c>
      <c r="AI30">
        <f>R30*F30/100</f>
        <v>6</v>
      </c>
      <c r="AJ30">
        <f t="shared" ref="AJ30:AJ36" si="62">R30*G30/100</f>
        <v>2.5</v>
      </c>
      <c r="AK30">
        <f t="shared" ref="AK30:AK36" si="63">R30*H30/100</f>
        <v>1.5</v>
      </c>
      <c r="AL30">
        <f t="shared" ref="AL30:AL36" si="64">S30/2</f>
        <v>3</v>
      </c>
      <c r="AM30">
        <f t="shared" ref="AM30:AM36" si="65">S30/2</f>
        <v>3</v>
      </c>
      <c r="AN30">
        <f>T30</f>
        <v>24</v>
      </c>
      <c r="AO30" s="7">
        <f>SUM(W30:AN30)</f>
        <v>100</v>
      </c>
    </row>
    <row r="31" spans="1:47" x14ac:dyDescent="0.25">
      <c r="A31" t="s">
        <v>1</v>
      </c>
      <c r="B31" t="s">
        <v>3</v>
      </c>
      <c r="C31" s="30">
        <v>60</v>
      </c>
      <c r="D31" s="30">
        <f t="shared" ref="D31:D36" si="66">100-C31</f>
        <v>40</v>
      </c>
      <c r="E31" s="18" t="b">
        <f t="shared" ref="E31:E36" si="67">SUM(C31:D31)=100</f>
        <v>1</v>
      </c>
      <c r="F31" s="2">
        <v>50</v>
      </c>
      <c r="G31" s="2">
        <v>40</v>
      </c>
      <c r="H31" s="2">
        <v>10</v>
      </c>
      <c r="I31" s="18" t="b">
        <f t="shared" ref="I31:I36" si="68">SUM(F31:H31)=100</f>
        <v>1</v>
      </c>
      <c r="M31" s="4">
        <f t="shared" ref="M31:M35" si="69">C31*0.2</f>
        <v>12</v>
      </c>
      <c r="N31" s="4">
        <f t="shared" ref="N31:N35" si="70">C31*0.3</f>
        <v>18</v>
      </c>
      <c r="O31" s="4">
        <v>0</v>
      </c>
      <c r="P31" s="4">
        <f t="shared" ref="P31:P35" si="71">C31*0.5</f>
        <v>30</v>
      </c>
      <c r="Q31" t="b">
        <f t="shared" ref="Q31:Q36" si="72">SUM(M31:P31)=C31</f>
        <v>1</v>
      </c>
      <c r="R31" s="5">
        <f t="shared" ref="R31:R36" si="73">D31*0.25</f>
        <v>10</v>
      </c>
      <c r="S31" s="5">
        <f t="shared" ref="S31:S36" si="74">D31*0.15</f>
        <v>6</v>
      </c>
      <c r="T31" s="5">
        <f t="shared" ref="T31:T36" si="75">D31*0.6</f>
        <v>24</v>
      </c>
      <c r="U31" s="5">
        <v>0</v>
      </c>
      <c r="V31" s="6" t="b">
        <f t="shared" ref="V31:V36" si="76">SUM(M31:U31)=100</f>
        <v>1</v>
      </c>
      <c r="W31">
        <f t="shared" ref="W31:W36" si="77">M31*F31/100</f>
        <v>6</v>
      </c>
      <c r="X31">
        <f t="shared" ref="X31:X36" si="78">M31*G31/100</f>
        <v>4.8</v>
      </c>
      <c r="Y31">
        <f t="shared" si="61"/>
        <v>1.2</v>
      </c>
      <c r="Z31">
        <f t="shared" ref="Z31:Z36" si="79">N31*F31/100</f>
        <v>9</v>
      </c>
      <c r="AA31">
        <f t="shared" ref="AA31:AA36" si="80">N31*G31/100</f>
        <v>7.2</v>
      </c>
      <c r="AB31">
        <f t="shared" ref="AB31:AB36" si="81">N31*H31/100</f>
        <v>1.8</v>
      </c>
      <c r="AE31">
        <f t="shared" ref="AE31:AE36" si="82">P31</f>
        <v>30</v>
      </c>
      <c r="AI31">
        <f t="shared" ref="AI31:AI36" si="83">R31*F31/100</f>
        <v>5</v>
      </c>
      <c r="AJ31">
        <f t="shared" si="62"/>
        <v>4</v>
      </c>
      <c r="AK31">
        <f t="shared" si="63"/>
        <v>1</v>
      </c>
      <c r="AL31">
        <f t="shared" si="64"/>
        <v>3</v>
      </c>
      <c r="AM31">
        <f t="shared" si="65"/>
        <v>3</v>
      </c>
      <c r="AN31">
        <f t="shared" ref="AN31:AN36" si="84">T31</f>
        <v>24</v>
      </c>
      <c r="AO31" s="7">
        <f t="shared" ref="AO31:AO36" si="85">SUM(W31:AN31)</f>
        <v>100</v>
      </c>
    </row>
    <row r="32" spans="1:47" x14ac:dyDescent="0.25">
      <c r="A32" t="s">
        <v>1</v>
      </c>
      <c r="B32" t="s">
        <v>4</v>
      </c>
      <c r="C32" s="30">
        <v>60</v>
      </c>
      <c r="D32" s="30">
        <f t="shared" si="66"/>
        <v>40</v>
      </c>
      <c r="E32" s="18" t="b">
        <f t="shared" si="67"/>
        <v>1</v>
      </c>
      <c r="F32" s="2">
        <v>70</v>
      </c>
      <c r="G32" s="2">
        <v>25</v>
      </c>
      <c r="H32" s="2">
        <v>5</v>
      </c>
      <c r="I32" s="18" t="b">
        <f t="shared" si="68"/>
        <v>1</v>
      </c>
      <c r="M32" s="4">
        <f t="shared" si="69"/>
        <v>12</v>
      </c>
      <c r="N32" s="4">
        <f t="shared" si="70"/>
        <v>18</v>
      </c>
      <c r="O32" s="4">
        <v>0</v>
      </c>
      <c r="P32" s="4">
        <f t="shared" si="71"/>
        <v>30</v>
      </c>
      <c r="Q32" t="b">
        <f t="shared" si="72"/>
        <v>1</v>
      </c>
      <c r="R32" s="5">
        <f t="shared" si="73"/>
        <v>10</v>
      </c>
      <c r="S32" s="5">
        <f t="shared" si="74"/>
        <v>6</v>
      </c>
      <c r="T32" s="5">
        <f t="shared" si="75"/>
        <v>24</v>
      </c>
      <c r="U32" s="5">
        <v>0</v>
      </c>
      <c r="V32" s="6" t="b">
        <f t="shared" si="76"/>
        <v>1</v>
      </c>
      <c r="W32">
        <f t="shared" si="77"/>
        <v>8.4</v>
      </c>
      <c r="X32">
        <f t="shared" si="78"/>
        <v>3</v>
      </c>
      <c r="Y32">
        <f t="shared" si="61"/>
        <v>0.6</v>
      </c>
      <c r="Z32">
        <f t="shared" si="79"/>
        <v>12.6</v>
      </c>
      <c r="AA32">
        <f t="shared" si="80"/>
        <v>4.5</v>
      </c>
      <c r="AB32">
        <f t="shared" si="81"/>
        <v>0.9</v>
      </c>
      <c r="AE32">
        <f t="shared" si="82"/>
        <v>30</v>
      </c>
      <c r="AI32">
        <f t="shared" si="83"/>
        <v>7</v>
      </c>
      <c r="AJ32">
        <f t="shared" si="62"/>
        <v>2.5</v>
      </c>
      <c r="AK32">
        <f t="shared" si="63"/>
        <v>0.5</v>
      </c>
      <c r="AL32">
        <f t="shared" si="64"/>
        <v>3</v>
      </c>
      <c r="AM32">
        <f t="shared" si="65"/>
        <v>3</v>
      </c>
      <c r="AN32">
        <f t="shared" si="84"/>
        <v>24</v>
      </c>
      <c r="AO32" s="7">
        <f t="shared" si="85"/>
        <v>100</v>
      </c>
    </row>
    <row r="33" spans="1:47" x14ac:dyDescent="0.25">
      <c r="A33" t="s">
        <v>5</v>
      </c>
      <c r="B33" t="s">
        <v>3</v>
      </c>
      <c r="C33" s="30">
        <v>70</v>
      </c>
      <c r="D33" s="30">
        <f t="shared" si="66"/>
        <v>30</v>
      </c>
      <c r="E33" s="18" t="b">
        <f t="shared" si="67"/>
        <v>1</v>
      </c>
      <c r="F33" s="2">
        <v>50</v>
      </c>
      <c r="G33" s="2">
        <v>40</v>
      </c>
      <c r="H33" s="2">
        <v>10</v>
      </c>
      <c r="I33" s="18" t="b">
        <f t="shared" si="68"/>
        <v>1</v>
      </c>
      <c r="M33" s="4">
        <f t="shared" si="69"/>
        <v>14</v>
      </c>
      <c r="N33" s="4">
        <f t="shared" si="70"/>
        <v>21</v>
      </c>
      <c r="O33" s="4">
        <v>0</v>
      </c>
      <c r="P33" s="4">
        <f t="shared" si="71"/>
        <v>35</v>
      </c>
      <c r="Q33" t="b">
        <f t="shared" si="72"/>
        <v>1</v>
      </c>
      <c r="R33" s="5">
        <f t="shared" si="73"/>
        <v>7.5</v>
      </c>
      <c r="S33" s="5">
        <f t="shared" si="74"/>
        <v>4.5</v>
      </c>
      <c r="T33" s="5">
        <f t="shared" si="75"/>
        <v>18</v>
      </c>
      <c r="U33" s="5">
        <v>0</v>
      </c>
      <c r="V33" s="6" t="b">
        <f t="shared" si="76"/>
        <v>1</v>
      </c>
      <c r="W33">
        <f t="shared" si="77"/>
        <v>7</v>
      </c>
      <c r="X33">
        <f t="shared" si="78"/>
        <v>5.6</v>
      </c>
      <c r="Y33">
        <f t="shared" si="61"/>
        <v>1.4</v>
      </c>
      <c r="Z33">
        <f t="shared" si="79"/>
        <v>10.5</v>
      </c>
      <c r="AA33">
        <f t="shared" si="80"/>
        <v>8.4</v>
      </c>
      <c r="AB33">
        <f t="shared" si="81"/>
        <v>2.1</v>
      </c>
      <c r="AE33">
        <f t="shared" si="82"/>
        <v>35</v>
      </c>
      <c r="AI33">
        <f t="shared" si="83"/>
        <v>3.75</v>
      </c>
      <c r="AJ33">
        <f t="shared" si="62"/>
        <v>3</v>
      </c>
      <c r="AK33">
        <f t="shared" si="63"/>
        <v>0.75</v>
      </c>
      <c r="AL33">
        <f t="shared" si="64"/>
        <v>2.25</v>
      </c>
      <c r="AM33">
        <f t="shared" si="65"/>
        <v>2.25</v>
      </c>
      <c r="AN33">
        <f t="shared" si="84"/>
        <v>18</v>
      </c>
      <c r="AO33" s="7">
        <f t="shared" si="85"/>
        <v>100</v>
      </c>
    </row>
    <row r="34" spans="1:47" x14ac:dyDescent="0.25">
      <c r="A34" t="s">
        <v>5</v>
      </c>
      <c r="B34" t="s">
        <v>4</v>
      </c>
      <c r="C34" s="30">
        <v>70</v>
      </c>
      <c r="D34" s="30">
        <f t="shared" si="66"/>
        <v>30</v>
      </c>
      <c r="E34" s="18" t="b">
        <f t="shared" si="67"/>
        <v>1</v>
      </c>
      <c r="F34" s="2">
        <v>70</v>
      </c>
      <c r="G34" s="2">
        <v>25</v>
      </c>
      <c r="H34" s="2">
        <v>5</v>
      </c>
      <c r="I34" s="18" t="b">
        <f t="shared" si="68"/>
        <v>1</v>
      </c>
      <c r="M34" s="4">
        <f t="shared" si="69"/>
        <v>14</v>
      </c>
      <c r="N34" s="4">
        <f t="shared" si="70"/>
        <v>21</v>
      </c>
      <c r="O34" s="4">
        <v>0</v>
      </c>
      <c r="P34" s="4">
        <f t="shared" si="71"/>
        <v>35</v>
      </c>
      <c r="Q34" t="b">
        <f t="shared" si="72"/>
        <v>1</v>
      </c>
      <c r="R34" s="5">
        <f t="shared" si="73"/>
        <v>7.5</v>
      </c>
      <c r="S34" s="5">
        <f t="shared" si="74"/>
        <v>4.5</v>
      </c>
      <c r="T34" s="5">
        <f t="shared" si="75"/>
        <v>18</v>
      </c>
      <c r="U34" s="5">
        <v>0</v>
      </c>
      <c r="V34" s="6" t="b">
        <f t="shared" si="76"/>
        <v>1</v>
      </c>
      <c r="W34">
        <f t="shared" si="77"/>
        <v>9.8000000000000007</v>
      </c>
      <c r="X34">
        <f t="shared" si="78"/>
        <v>3.5</v>
      </c>
      <c r="Y34">
        <f t="shared" si="61"/>
        <v>0.7</v>
      </c>
      <c r="Z34">
        <f t="shared" si="79"/>
        <v>14.7</v>
      </c>
      <c r="AA34">
        <f t="shared" si="80"/>
        <v>5.25</v>
      </c>
      <c r="AB34">
        <f t="shared" si="81"/>
        <v>1.05</v>
      </c>
      <c r="AE34">
        <f t="shared" si="82"/>
        <v>35</v>
      </c>
      <c r="AI34">
        <f t="shared" si="83"/>
        <v>5.25</v>
      </c>
      <c r="AJ34">
        <f t="shared" si="62"/>
        <v>1.875</v>
      </c>
      <c r="AK34">
        <f t="shared" si="63"/>
        <v>0.375</v>
      </c>
      <c r="AL34">
        <f t="shared" si="64"/>
        <v>2.25</v>
      </c>
      <c r="AM34">
        <f t="shared" si="65"/>
        <v>2.25</v>
      </c>
      <c r="AN34">
        <f t="shared" si="84"/>
        <v>18</v>
      </c>
      <c r="AO34" s="7">
        <f t="shared" si="85"/>
        <v>100</v>
      </c>
    </row>
    <row r="35" spans="1:47" x14ac:dyDescent="0.25">
      <c r="A35" t="s">
        <v>6</v>
      </c>
      <c r="B35" t="s">
        <v>7</v>
      </c>
      <c r="C35" s="1">
        <v>80</v>
      </c>
      <c r="D35" s="1">
        <f t="shared" si="66"/>
        <v>20</v>
      </c>
      <c r="E35" s="18" t="b">
        <f t="shared" si="67"/>
        <v>1</v>
      </c>
      <c r="F35" s="2">
        <v>70</v>
      </c>
      <c r="G35" s="2">
        <v>30</v>
      </c>
      <c r="H35" s="2">
        <v>0</v>
      </c>
      <c r="I35" s="18" t="b">
        <f t="shared" si="68"/>
        <v>1</v>
      </c>
      <c r="M35" s="4">
        <f t="shared" si="69"/>
        <v>16</v>
      </c>
      <c r="N35" s="4">
        <f t="shared" si="70"/>
        <v>24</v>
      </c>
      <c r="O35" s="4">
        <v>0</v>
      </c>
      <c r="P35" s="4">
        <f t="shared" si="71"/>
        <v>40</v>
      </c>
      <c r="Q35" t="b">
        <f t="shared" si="72"/>
        <v>1</v>
      </c>
      <c r="R35" s="5">
        <f t="shared" si="73"/>
        <v>5</v>
      </c>
      <c r="S35" s="5">
        <f t="shared" si="74"/>
        <v>3</v>
      </c>
      <c r="T35" s="5">
        <f t="shared" si="75"/>
        <v>12</v>
      </c>
      <c r="U35" s="5">
        <v>0</v>
      </c>
      <c r="V35" s="6" t="b">
        <f t="shared" si="76"/>
        <v>1</v>
      </c>
      <c r="W35">
        <f t="shared" si="77"/>
        <v>11.2</v>
      </c>
      <c r="X35">
        <f t="shared" si="78"/>
        <v>4.8</v>
      </c>
      <c r="Y35">
        <f t="shared" si="61"/>
        <v>0</v>
      </c>
      <c r="Z35">
        <f t="shared" si="79"/>
        <v>16.8</v>
      </c>
      <c r="AA35">
        <f t="shared" si="80"/>
        <v>7.2</v>
      </c>
      <c r="AB35">
        <f t="shared" si="81"/>
        <v>0</v>
      </c>
      <c r="AE35">
        <f t="shared" si="82"/>
        <v>40</v>
      </c>
      <c r="AI35">
        <f t="shared" si="83"/>
        <v>3.5</v>
      </c>
      <c r="AJ35">
        <f t="shared" si="62"/>
        <v>1.5</v>
      </c>
      <c r="AK35">
        <f t="shared" si="63"/>
        <v>0</v>
      </c>
      <c r="AL35">
        <f t="shared" si="64"/>
        <v>1.5</v>
      </c>
      <c r="AM35">
        <f t="shared" si="65"/>
        <v>1.5</v>
      </c>
      <c r="AN35">
        <f t="shared" si="84"/>
        <v>12</v>
      </c>
      <c r="AO35" s="7">
        <f t="shared" si="85"/>
        <v>100</v>
      </c>
    </row>
    <row r="36" spans="1:47" s="9" customFormat="1" x14ac:dyDescent="0.25">
      <c r="A36" s="9" t="s">
        <v>33</v>
      </c>
      <c r="B36" s="9" t="s">
        <v>7</v>
      </c>
      <c r="C36" s="10">
        <v>100</v>
      </c>
      <c r="D36" s="10">
        <f t="shared" si="66"/>
        <v>0</v>
      </c>
      <c r="E36" s="18" t="b">
        <f t="shared" si="67"/>
        <v>1</v>
      </c>
      <c r="F36" s="11">
        <v>70</v>
      </c>
      <c r="G36" s="11">
        <v>30</v>
      </c>
      <c r="H36" s="11">
        <v>0</v>
      </c>
      <c r="I36" s="18" t="b">
        <f t="shared" si="68"/>
        <v>1</v>
      </c>
      <c r="M36" s="4">
        <f t="shared" ref="M36" si="86">C36*0.2</f>
        <v>20</v>
      </c>
      <c r="N36" s="4">
        <f t="shared" ref="N36" si="87">C36*0.3</f>
        <v>30</v>
      </c>
      <c r="O36" s="4">
        <v>0</v>
      </c>
      <c r="P36" s="4">
        <f t="shared" ref="P36" si="88">C36*0.5</f>
        <v>50</v>
      </c>
      <c r="Q36" t="b">
        <f t="shared" si="72"/>
        <v>1</v>
      </c>
      <c r="R36" s="5">
        <f t="shared" si="73"/>
        <v>0</v>
      </c>
      <c r="S36" s="5">
        <f t="shared" si="74"/>
        <v>0</v>
      </c>
      <c r="T36" s="5">
        <f t="shared" si="75"/>
        <v>0</v>
      </c>
      <c r="U36" s="13">
        <v>0</v>
      </c>
      <c r="V36" s="6" t="b">
        <f t="shared" si="76"/>
        <v>1</v>
      </c>
      <c r="W36" s="9">
        <f t="shared" si="77"/>
        <v>14</v>
      </c>
      <c r="X36" s="9">
        <f t="shared" si="78"/>
        <v>6</v>
      </c>
      <c r="Y36" s="9">
        <f t="shared" si="61"/>
        <v>0</v>
      </c>
      <c r="Z36" s="9">
        <f t="shared" si="79"/>
        <v>21</v>
      </c>
      <c r="AA36" s="9">
        <f t="shared" si="80"/>
        <v>9</v>
      </c>
      <c r="AB36" s="9">
        <f t="shared" si="81"/>
        <v>0</v>
      </c>
      <c r="AE36">
        <f t="shared" si="82"/>
        <v>50</v>
      </c>
      <c r="AI36" s="9">
        <f t="shared" si="83"/>
        <v>0</v>
      </c>
      <c r="AJ36" s="9">
        <f t="shared" si="62"/>
        <v>0</v>
      </c>
      <c r="AK36" s="9">
        <f t="shared" si="63"/>
        <v>0</v>
      </c>
      <c r="AL36" s="9">
        <f t="shared" si="64"/>
        <v>0</v>
      </c>
      <c r="AM36" s="9">
        <f t="shared" si="65"/>
        <v>0</v>
      </c>
      <c r="AN36">
        <f t="shared" si="84"/>
        <v>0</v>
      </c>
      <c r="AO36" s="7">
        <f t="shared" si="85"/>
        <v>100</v>
      </c>
    </row>
    <row r="40" spans="1:47" x14ac:dyDescent="0.25">
      <c r="A40" t="s">
        <v>52</v>
      </c>
      <c r="F40" s="39" t="s">
        <v>27</v>
      </c>
      <c r="G40" s="39"/>
      <c r="H40" s="39"/>
      <c r="I40" s="39"/>
      <c r="J40" s="39"/>
      <c r="K40" s="39"/>
      <c r="L40" s="39"/>
      <c r="M40" s="40" t="s">
        <v>28</v>
      </c>
      <c r="N40" s="40"/>
      <c r="O40" s="40"/>
      <c r="P40" s="40"/>
      <c r="Q40" s="17"/>
      <c r="R40" s="41" t="s">
        <v>29</v>
      </c>
      <c r="S40" s="41"/>
      <c r="T40" s="41"/>
      <c r="U40" s="41"/>
      <c r="W40" s="42" t="s">
        <v>12</v>
      </c>
      <c r="X40" s="42"/>
      <c r="Y40" s="42"/>
      <c r="Z40" s="42"/>
      <c r="AA40" s="42"/>
      <c r="AB40" s="42"/>
      <c r="AC40" s="16"/>
      <c r="AD40" s="16"/>
      <c r="AE40" s="16"/>
      <c r="AF40" s="16"/>
      <c r="AG40" s="16"/>
      <c r="AH40" s="16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</row>
    <row r="41" spans="1:47" ht="45" x14ac:dyDescent="0.25">
      <c r="C41" t="s">
        <v>14</v>
      </c>
      <c r="D41" t="s">
        <v>15</v>
      </c>
      <c r="E41" s="8" t="s">
        <v>32</v>
      </c>
      <c r="F41">
        <v>1</v>
      </c>
      <c r="G41">
        <v>2</v>
      </c>
      <c r="H41">
        <v>3</v>
      </c>
      <c r="I41">
        <v>4</v>
      </c>
      <c r="J41">
        <v>5</v>
      </c>
      <c r="K41" t="s">
        <v>37</v>
      </c>
      <c r="L41" t="s">
        <v>30</v>
      </c>
      <c r="M41" t="s">
        <v>8</v>
      </c>
      <c r="N41" t="s">
        <v>9</v>
      </c>
      <c r="O41" t="s">
        <v>34</v>
      </c>
      <c r="P41" t="s">
        <v>55</v>
      </c>
      <c r="Q41" t="s">
        <v>42</v>
      </c>
      <c r="R41" t="s">
        <v>10</v>
      </c>
      <c r="S41" t="s">
        <v>13</v>
      </c>
      <c r="T41" t="s">
        <v>60</v>
      </c>
      <c r="U41" t="s">
        <v>38</v>
      </c>
      <c r="V41" t="s">
        <v>30</v>
      </c>
      <c r="W41" t="s">
        <v>16</v>
      </c>
      <c r="X41" t="s">
        <v>17</v>
      </c>
      <c r="Y41" t="s">
        <v>18</v>
      </c>
      <c r="Z41" t="s">
        <v>19</v>
      </c>
      <c r="AA41" t="s">
        <v>20</v>
      </c>
      <c r="AB41" t="s">
        <v>21</v>
      </c>
      <c r="AC41" t="s">
        <v>35</v>
      </c>
      <c r="AD41" t="s">
        <v>36</v>
      </c>
      <c r="AE41" t="s">
        <v>56</v>
      </c>
      <c r="AF41" t="s">
        <v>57</v>
      </c>
      <c r="AG41" t="s">
        <v>58</v>
      </c>
      <c r="AH41" t="s">
        <v>59</v>
      </c>
      <c r="AI41" t="s">
        <v>22</v>
      </c>
      <c r="AJ41" t="s">
        <v>23</v>
      </c>
      <c r="AK41" t="s">
        <v>24</v>
      </c>
      <c r="AL41" t="s">
        <v>25</v>
      </c>
      <c r="AM41" t="s">
        <v>26</v>
      </c>
      <c r="AN41" t="s">
        <v>39</v>
      </c>
      <c r="AO41" t="s">
        <v>40</v>
      </c>
      <c r="AP41" t="s">
        <v>41</v>
      </c>
      <c r="AQ41" t="s">
        <v>61</v>
      </c>
      <c r="AR41" t="s">
        <v>62</v>
      </c>
      <c r="AS41" t="s">
        <v>63</v>
      </c>
      <c r="AT41" t="s">
        <v>64</v>
      </c>
      <c r="AU41" t="s">
        <v>31</v>
      </c>
    </row>
    <row r="42" spans="1:47" x14ac:dyDescent="0.25">
      <c r="A42" t="s">
        <v>0</v>
      </c>
      <c r="B42" t="s">
        <v>2</v>
      </c>
      <c r="C42" s="30">
        <v>25</v>
      </c>
      <c r="D42" s="30">
        <f>100-C42</f>
        <v>75</v>
      </c>
      <c r="E42" s="3">
        <v>20</v>
      </c>
      <c r="F42" s="27">
        <v>0</v>
      </c>
      <c r="G42" s="27">
        <v>15</v>
      </c>
      <c r="H42" s="27">
        <v>5</v>
      </c>
      <c r="I42" s="2">
        <v>25</v>
      </c>
      <c r="J42" s="2">
        <v>25</v>
      </c>
      <c r="K42" s="2">
        <v>30</v>
      </c>
      <c r="L42" s="6" t="b">
        <f>SUM(F42:K42)=100</f>
        <v>1</v>
      </c>
      <c r="M42" s="27">
        <v>15</v>
      </c>
      <c r="N42" s="27">
        <v>10</v>
      </c>
      <c r="O42">
        <f>O30*E42/100</f>
        <v>0</v>
      </c>
      <c r="P42" s="4">
        <f>C42-SUM(M42:O42)</f>
        <v>0</v>
      </c>
      <c r="Q42" t="b">
        <f>SUM(M42:P42)=C42</f>
        <v>1</v>
      </c>
      <c r="R42" s="5">
        <f>D42*0.2</f>
        <v>15</v>
      </c>
      <c r="S42" s="5">
        <f>D42*0.1</f>
        <v>7.5</v>
      </c>
      <c r="T42" s="5">
        <f>D42*0.6</f>
        <v>45</v>
      </c>
      <c r="U42" s="5">
        <f>D42-R42-S42-T42</f>
        <v>7.5</v>
      </c>
      <c r="V42" s="6" t="b">
        <f>SUM(M42:U42)=100</f>
        <v>1</v>
      </c>
      <c r="W42">
        <f>$M42*$F42/(SUM($F42:$H42))</f>
        <v>0</v>
      </c>
      <c r="X42">
        <f>$M42*$G42/(SUM($F42:$H42))</f>
        <v>11.25</v>
      </c>
      <c r="Y42">
        <f>$M42*$H42/(SUM($F42:$H42))</f>
        <v>3.75</v>
      </c>
      <c r="Z42">
        <f>$N42*$F42/(SUM($F42:$H42))</f>
        <v>0</v>
      </c>
      <c r="AA42">
        <f>$N42*$G42/(SUM($F42:$H42))</f>
        <v>7.5</v>
      </c>
      <c r="AB42">
        <f>$N42*$H42/(SUM($F42:$H42))</f>
        <v>2.5</v>
      </c>
      <c r="AC42">
        <f t="shared" ref="AC42:AC48" si="89">O42*2/3</f>
        <v>0</v>
      </c>
      <c r="AD42">
        <f t="shared" ref="AD42:AD48" si="90">O42*1/3</f>
        <v>0</v>
      </c>
      <c r="AE42">
        <v>0</v>
      </c>
      <c r="AF42">
        <f>$P42*$I42/(SUM($I42:$K42))</f>
        <v>0</v>
      </c>
      <c r="AG42">
        <f>$P42*$J42/(SUM($I42:K443))</f>
        <v>0</v>
      </c>
      <c r="AH42">
        <f>$P42*$K42/(SUM($I42:$K42))</f>
        <v>0</v>
      </c>
      <c r="AI42">
        <f>$R42*$F42/SUM($F42:$H42)</f>
        <v>0</v>
      </c>
      <c r="AJ42">
        <f>$R42*$G42/SUM($F42:$H42)</f>
        <v>11.25</v>
      </c>
      <c r="AK42">
        <f>$R42*$H42/SUM($F42:$H42)</f>
        <v>3.75</v>
      </c>
      <c r="AL42">
        <f t="shared" ref="AL42:AL48" si="91">S42/2</f>
        <v>3.75</v>
      </c>
      <c r="AM42">
        <f t="shared" ref="AM42:AM48" si="92">S42/2</f>
        <v>3.75</v>
      </c>
      <c r="AN42">
        <f>$U42*$I42/SUM($I42:$K42)</f>
        <v>2.34375</v>
      </c>
      <c r="AO42">
        <f>$U42*$J42/SUM($I42:$K42)</f>
        <v>2.34375</v>
      </c>
      <c r="AP42">
        <f>$U42*$K42/SUM($I42:$K42)</f>
        <v>2.8125</v>
      </c>
      <c r="AR42">
        <f>$T42*$I42/SUM($I42:$K42)</f>
        <v>14.0625</v>
      </c>
      <c r="AS42">
        <f>$T42*$J42/SUM($I42:$K42)</f>
        <v>14.0625</v>
      </c>
      <c r="AT42">
        <f>$T42*$K42/SUM($I42:$K42)</f>
        <v>16.875</v>
      </c>
      <c r="AU42" s="7">
        <f>SUM(W42:AT42)</f>
        <v>100</v>
      </c>
    </row>
    <row r="43" spans="1:47" x14ac:dyDescent="0.25">
      <c r="A43" t="s">
        <v>1</v>
      </c>
      <c r="B43" t="s">
        <v>3</v>
      </c>
      <c r="C43" s="30">
        <v>30</v>
      </c>
      <c r="D43" s="30">
        <f t="shared" ref="D43:D46" si="93">100-C43</f>
        <v>70</v>
      </c>
      <c r="E43" s="3">
        <v>20</v>
      </c>
      <c r="F43" s="27">
        <v>0</v>
      </c>
      <c r="G43" s="27">
        <v>15</v>
      </c>
      <c r="H43" s="27">
        <v>5</v>
      </c>
      <c r="I43" s="2">
        <v>28</v>
      </c>
      <c r="J43" s="2">
        <v>28</v>
      </c>
      <c r="K43" s="2">
        <v>24</v>
      </c>
      <c r="L43" s="6" t="b">
        <f t="shared" ref="L43:L48" si="94">SUM(F43:K43)=100</f>
        <v>1</v>
      </c>
      <c r="M43" s="27">
        <v>20</v>
      </c>
      <c r="N43" s="27">
        <v>10</v>
      </c>
      <c r="O43">
        <f t="shared" ref="O43:O47" si="95">O31*E43/100</f>
        <v>0</v>
      </c>
      <c r="P43" s="4">
        <f t="shared" ref="P43:P47" si="96">C43-SUM(M43:O43)</f>
        <v>0</v>
      </c>
      <c r="Q43" t="b">
        <f t="shared" ref="Q43:Q48" si="97">SUM(M43:P43)=C43</f>
        <v>1</v>
      </c>
      <c r="R43" s="5">
        <f t="shared" ref="R43:R47" si="98">D43*0.2</f>
        <v>14</v>
      </c>
      <c r="S43" s="5">
        <f t="shared" ref="S43:S47" si="99">D43*0.1</f>
        <v>7</v>
      </c>
      <c r="T43" s="5">
        <f t="shared" ref="T43:T47" si="100">D43*0.6</f>
        <v>42</v>
      </c>
      <c r="U43" s="5">
        <f t="shared" ref="U43:U47" si="101">D43-R43-S43-T43</f>
        <v>7</v>
      </c>
      <c r="V43" s="6" t="b">
        <f t="shared" ref="V43:V48" si="102">SUM(M43:U43)=100</f>
        <v>1</v>
      </c>
      <c r="W43">
        <f t="shared" ref="W43:W48" si="103">$M43*$F43/(SUM($F43:$H43))</f>
        <v>0</v>
      </c>
      <c r="X43">
        <f t="shared" ref="X43:X48" si="104">$M43*$G43/(SUM($F43:$H43))</f>
        <v>15</v>
      </c>
      <c r="Y43">
        <f t="shared" ref="Y43:Y48" si="105">$M43*$H43/(SUM($F43:$H43))</f>
        <v>5</v>
      </c>
      <c r="Z43">
        <f t="shared" ref="Z43:Z48" si="106">$N43*$F43/(SUM($F43:$H43))</f>
        <v>0</v>
      </c>
      <c r="AA43">
        <f t="shared" ref="AA43:AA48" si="107">$N43*$G43/(SUM($F43:$H43))</f>
        <v>7.5</v>
      </c>
      <c r="AB43">
        <f t="shared" ref="AB43:AB48" si="108">$N43*$H43/(SUM($F43:$H43))</f>
        <v>2.5</v>
      </c>
      <c r="AC43">
        <f t="shared" si="89"/>
        <v>0</v>
      </c>
      <c r="AD43">
        <f t="shared" si="90"/>
        <v>0</v>
      </c>
      <c r="AE43">
        <v>0</v>
      </c>
      <c r="AF43">
        <f t="shared" ref="AF43:AF45" si="109">$P43*$I43/(SUM($I43:$K43))</f>
        <v>0</v>
      </c>
      <c r="AG43">
        <f>$P43*$J43/(SUM($I43:K444))</f>
        <v>0</v>
      </c>
      <c r="AH43">
        <f t="shared" ref="AH43:AH47" si="110">$P43*$K43/(SUM($I43:$K43))</f>
        <v>0</v>
      </c>
      <c r="AI43">
        <f t="shared" ref="AI43:AI48" si="111">$R43*$F43/SUM($F43:$H43)</f>
        <v>0</v>
      </c>
      <c r="AJ43">
        <f t="shared" ref="AJ43:AJ48" si="112">$R43*$G43/SUM($F43:$H43)</f>
        <v>10.5</v>
      </c>
      <c r="AK43">
        <f t="shared" ref="AK43:AK48" si="113">$R43*$H43/SUM($F43:$H43)</f>
        <v>3.5</v>
      </c>
      <c r="AL43">
        <f t="shared" si="91"/>
        <v>3.5</v>
      </c>
      <c r="AM43">
        <f t="shared" si="92"/>
        <v>3.5</v>
      </c>
      <c r="AN43">
        <f t="shared" ref="AN43:AN47" si="114">$U43*$I43/SUM($I43:$K43)</f>
        <v>2.4500000000000002</v>
      </c>
      <c r="AO43">
        <f t="shared" ref="AO43:AO47" si="115">$U43*$J43/SUM($I43:$K43)</f>
        <v>2.4500000000000002</v>
      </c>
      <c r="AP43">
        <f t="shared" ref="AP43:AP47" si="116">$U43*$K43/SUM($I43:$K43)</f>
        <v>2.1</v>
      </c>
      <c r="AR43">
        <f t="shared" ref="AR43:AR45" si="117">$T43*$I43/SUM($I43:$K43)</f>
        <v>14.7</v>
      </c>
      <c r="AS43">
        <f t="shared" ref="AS43:AS45" si="118">$T43*$J43/SUM($I43:$K43)</f>
        <v>14.7</v>
      </c>
      <c r="AT43">
        <f t="shared" ref="AT43:AT45" si="119">$T43*$K43/SUM($I43:$K43)</f>
        <v>12.6</v>
      </c>
      <c r="AU43" s="7">
        <f t="shared" ref="AU43:AU48" si="120">SUM(W43:AT43)</f>
        <v>100</v>
      </c>
    </row>
    <row r="44" spans="1:47" s="9" customFormat="1" x14ac:dyDescent="0.25">
      <c r="A44" s="9" t="s">
        <v>1</v>
      </c>
      <c r="B44" s="9" t="s">
        <v>4</v>
      </c>
      <c r="C44" s="30">
        <v>30</v>
      </c>
      <c r="D44" s="30">
        <f t="shared" si="93"/>
        <v>70</v>
      </c>
      <c r="E44" s="15">
        <v>20</v>
      </c>
      <c r="F44" s="28">
        <v>0</v>
      </c>
      <c r="G44" s="28">
        <v>15</v>
      </c>
      <c r="H44" s="28">
        <v>5</v>
      </c>
      <c r="I44" s="11">
        <v>28</v>
      </c>
      <c r="J44" s="11">
        <v>28</v>
      </c>
      <c r="K44" s="11">
        <v>24</v>
      </c>
      <c r="L44" s="6" t="b">
        <f t="shared" si="94"/>
        <v>1</v>
      </c>
      <c r="M44" s="27">
        <v>20</v>
      </c>
      <c r="N44" s="27">
        <v>10</v>
      </c>
      <c r="O44">
        <f t="shared" si="95"/>
        <v>0</v>
      </c>
      <c r="P44" s="4">
        <f t="shared" si="96"/>
        <v>0</v>
      </c>
      <c r="Q44" t="b">
        <f t="shared" si="97"/>
        <v>1</v>
      </c>
      <c r="R44" s="5">
        <f t="shared" si="98"/>
        <v>14</v>
      </c>
      <c r="S44" s="5">
        <f t="shared" si="99"/>
        <v>7</v>
      </c>
      <c r="T44" s="5">
        <f t="shared" si="100"/>
        <v>42</v>
      </c>
      <c r="U44" s="5">
        <f t="shared" si="101"/>
        <v>7</v>
      </c>
      <c r="V44" s="6" t="b">
        <f t="shared" si="102"/>
        <v>1</v>
      </c>
      <c r="W44">
        <f t="shared" si="103"/>
        <v>0</v>
      </c>
      <c r="X44">
        <f t="shared" si="104"/>
        <v>15</v>
      </c>
      <c r="Y44">
        <f t="shared" si="105"/>
        <v>5</v>
      </c>
      <c r="Z44">
        <f t="shared" si="106"/>
        <v>0</v>
      </c>
      <c r="AA44">
        <f t="shared" si="107"/>
        <v>7.5</v>
      </c>
      <c r="AB44">
        <f t="shared" si="108"/>
        <v>2.5</v>
      </c>
      <c r="AC44" s="9">
        <f t="shared" si="89"/>
        <v>0</v>
      </c>
      <c r="AD44" s="9">
        <f t="shared" si="90"/>
        <v>0</v>
      </c>
      <c r="AE44" s="9">
        <v>0</v>
      </c>
      <c r="AF44">
        <f t="shared" si="109"/>
        <v>0</v>
      </c>
      <c r="AG44">
        <f>$P44*$J44/(SUM($I44:K445))</f>
        <v>0</v>
      </c>
      <c r="AH44">
        <f t="shared" si="110"/>
        <v>0</v>
      </c>
      <c r="AI44">
        <f t="shared" si="111"/>
        <v>0</v>
      </c>
      <c r="AJ44">
        <f t="shared" si="112"/>
        <v>10.5</v>
      </c>
      <c r="AK44">
        <f t="shared" si="113"/>
        <v>3.5</v>
      </c>
      <c r="AL44">
        <f t="shared" si="91"/>
        <v>3.5</v>
      </c>
      <c r="AM44">
        <f t="shared" si="92"/>
        <v>3.5</v>
      </c>
      <c r="AN44">
        <f t="shared" si="114"/>
        <v>2.4500000000000002</v>
      </c>
      <c r="AO44">
        <f t="shared" si="115"/>
        <v>2.4500000000000002</v>
      </c>
      <c r="AP44">
        <f t="shared" si="116"/>
        <v>2.1</v>
      </c>
      <c r="AR44">
        <f t="shared" si="117"/>
        <v>14.7</v>
      </c>
      <c r="AS44">
        <f t="shared" si="118"/>
        <v>14.7</v>
      </c>
      <c r="AT44">
        <f t="shared" si="119"/>
        <v>12.6</v>
      </c>
      <c r="AU44" s="14">
        <f t="shared" si="120"/>
        <v>100</v>
      </c>
    </row>
    <row r="45" spans="1:47" x14ac:dyDescent="0.25">
      <c r="A45" t="s">
        <v>5</v>
      </c>
      <c r="B45" t="s">
        <v>3</v>
      </c>
      <c r="C45" s="30">
        <v>60</v>
      </c>
      <c r="D45" s="30">
        <f t="shared" si="93"/>
        <v>40</v>
      </c>
      <c r="E45" s="3">
        <v>40</v>
      </c>
      <c r="F45" s="27">
        <v>0</v>
      </c>
      <c r="G45" s="27">
        <v>30</v>
      </c>
      <c r="H45" s="27">
        <v>10</v>
      </c>
      <c r="I45" s="2">
        <v>30</v>
      </c>
      <c r="J45" s="2">
        <v>30</v>
      </c>
      <c r="K45" s="2">
        <v>0</v>
      </c>
      <c r="L45" s="6" t="b">
        <f t="shared" si="94"/>
        <v>1</v>
      </c>
      <c r="M45" s="27">
        <v>50</v>
      </c>
      <c r="N45" s="27">
        <v>10</v>
      </c>
      <c r="O45">
        <f t="shared" si="95"/>
        <v>0</v>
      </c>
      <c r="P45" s="4">
        <f t="shared" si="96"/>
        <v>0</v>
      </c>
      <c r="Q45" t="b">
        <f t="shared" si="97"/>
        <v>1</v>
      </c>
      <c r="R45" s="5">
        <f t="shared" si="98"/>
        <v>8</v>
      </c>
      <c r="S45" s="5">
        <f t="shared" si="99"/>
        <v>4</v>
      </c>
      <c r="T45" s="5">
        <f t="shared" si="100"/>
        <v>24</v>
      </c>
      <c r="U45" s="5">
        <f t="shared" si="101"/>
        <v>4</v>
      </c>
      <c r="V45" s="6" t="b">
        <f t="shared" si="102"/>
        <v>1</v>
      </c>
      <c r="W45">
        <f t="shared" si="103"/>
        <v>0</v>
      </c>
      <c r="X45">
        <f t="shared" si="104"/>
        <v>37.5</v>
      </c>
      <c r="Y45">
        <f t="shared" si="105"/>
        <v>12.5</v>
      </c>
      <c r="Z45">
        <f t="shared" si="106"/>
        <v>0</v>
      </c>
      <c r="AA45">
        <f t="shared" si="107"/>
        <v>7.5</v>
      </c>
      <c r="AB45">
        <f t="shared" si="108"/>
        <v>2.5</v>
      </c>
      <c r="AC45">
        <f t="shared" si="89"/>
        <v>0</v>
      </c>
      <c r="AD45">
        <f t="shared" si="90"/>
        <v>0</v>
      </c>
      <c r="AE45">
        <v>0</v>
      </c>
      <c r="AF45">
        <f t="shared" si="109"/>
        <v>0</v>
      </c>
      <c r="AG45">
        <f>$P45*$J45/(SUM($I45:K446))</f>
        <v>0</v>
      </c>
      <c r="AH45">
        <f t="shared" si="110"/>
        <v>0</v>
      </c>
      <c r="AI45">
        <f t="shared" si="111"/>
        <v>0</v>
      </c>
      <c r="AJ45">
        <f t="shared" si="112"/>
        <v>6</v>
      </c>
      <c r="AK45">
        <f t="shared" si="113"/>
        <v>2</v>
      </c>
      <c r="AL45">
        <f t="shared" si="91"/>
        <v>2</v>
      </c>
      <c r="AM45">
        <f t="shared" si="92"/>
        <v>2</v>
      </c>
      <c r="AN45">
        <f t="shared" si="114"/>
        <v>2</v>
      </c>
      <c r="AO45">
        <f t="shared" si="115"/>
        <v>2</v>
      </c>
      <c r="AP45">
        <f t="shared" si="116"/>
        <v>0</v>
      </c>
      <c r="AR45">
        <f t="shared" si="117"/>
        <v>12</v>
      </c>
      <c r="AS45">
        <f t="shared" si="118"/>
        <v>12</v>
      </c>
      <c r="AT45">
        <f t="shared" si="119"/>
        <v>0</v>
      </c>
      <c r="AU45" s="7">
        <f t="shared" si="120"/>
        <v>100</v>
      </c>
    </row>
    <row r="46" spans="1:47" x14ac:dyDescent="0.25">
      <c r="A46" t="s">
        <v>5</v>
      </c>
      <c r="B46" t="s">
        <v>4</v>
      </c>
      <c r="C46" s="30">
        <v>60</v>
      </c>
      <c r="D46" s="30">
        <f t="shared" si="93"/>
        <v>40</v>
      </c>
      <c r="E46" s="3">
        <v>40</v>
      </c>
      <c r="F46" s="27">
        <v>0</v>
      </c>
      <c r="G46" s="27">
        <v>30</v>
      </c>
      <c r="H46" s="27">
        <v>10</v>
      </c>
      <c r="I46" s="2">
        <v>30</v>
      </c>
      <c r="J46" s="2">
        <v>30</v>
      </c>
      <c r="K46" s="2">
        <v>0</v>
      </c>
      <c r="L46" s="6" t="b">
        <f t="shared" si="94"/>
        <v>1</v>
      </c>
      <c r="M46" s="27">
        <v>45</v>
      </c>
      <c r="N46" s="27">
        <v>10</v>
      </c>
      <c r="O46">
        <f t="shared" si="95"/>
        <v>0</v>
      </c>
      <c r="P46" s="4">
        <f t="shared" si="96"/>
        <v>5</v>
      </c>
      <c r="Q46" t="b">
        <f t="shared" si="97"/>
        <v>1</v>
      </c>
      <c r="R46" s="5">
        <f t="shared" si="98"/>
        <v>8</v>
      </c>
      <c r="S46" s="5">
        <f t="shared" si="99"/>
        <v>4</v>
      </c>
      <c r="T46" s="5">
        <f t="shared" si="100"/>
        <v>24</v>
      </c>
      <c r="U46" s="5">
        <f t="shared" si="101"/>
        <v>4</v>
      </c>
      <c r="V46" s="6" t="b">
        <f t="shared" si="102"/>
        <v>1</v>
      </c>
      <c r="W46" s="32">
        <f t="shared" si="103"/>
        <v>0</v>
      </c>
      <c r="X46">
        <f t="shared" si="104"/>
        <v>33.75</v>
      </c>
      <c r="Y46">
        <f t="shared" si="105"/>
        <v>11.25</v>
      </c>
      <c r="Z46">
        <f t="shared" si="106"/>
        <v>0</v>
      </c>
      <c r="AA46">
        <f t="shared" si="107"/>
        <v>7.5</v>
      </c>
      <c r="AB46">
        <f t="shared" si="108"/>
        <v>2.5</v>
      </c>
      <c r="AC46">
        <f t="shared" si="89"/>
        <v>0</v>
      </c>
      <c r="AD46">
        <f t="shared" si="90"/>
        <v>0</v>
      </c>
      <c r="AE46" s="32">
        <f>$P46*$H46/(SUM($H46:$K46))</f>
        <v>0.7142857142857143</v>
      </c>
      <c r="AF46" s="32">
        <f>$P46*$I46/(SUM($H46:$K46))</f>
        <v>2.1428571428571428</v>
      </c>
      <c r="AG46" s="32">
        <f>$P46*$J46/(SUM($H46:$K46))</f>
        <v>2.1428571428571428</v>
      </c>
      <c r="AH46">
        <f t="shared" si="110"/>
        <v>0</v>
      </c>
      <c r="AI46">
        <f t="shared" si="111"/>
        <v>0</v>
      </c>
      <c r="AJ46">
        <f t="shared" si="112"/>
        <v>6</v>
      </c>
      <c r="AK46">
        <f t="shared" si="113"/>
        <v>2</v>
      </c>
      <c r="AL46">
        <f t="shared" si="91"/>
        <v>2</v>
      </c>
      <c r="AM46">
        <f t="shared" si="92"/>
        <v>2</v>
      </c>
      <c r="AN46">
        <f t="shared" si="114"/>
        <v>2</v>
      </c>
      <c r="AO46">
        <f t="shared" si="115"/>
        <v>2</v>
      </c>
      <c r="AP46">
        <f t="shared" si="116"/>
        <v>0</v>
      </c>
      <c r="AQ46" s="32">
        <f>$T46*$H46/SUM($H46:$K46)</f>
        <v>3.4285714285714284</v>
      </c>
      <c r="AR46">
        <f>$T46*$I46/SUM($H46:$K46)</f>
        <v>10.285714285714286</v>
      </c>
      <c r="AS46">
        <f>$T46*$J46/SUM($H46:$K46)</f>
        <v>10.285714285714286</v>
      </c>
      <c r="AT46">
        <f>$T46*$K46/SUM($H46:$K46)</f>
        <v>0</v>
      </c>
      <c r="AU46" s="7">
        <f t="shared" si="120"/>
        <v>100.00000000000001</v>
      </c>
    </row>
    <row r="47" spans="1:47" x14ac:dyDescent="0.25">
      <c r="A47" t="s">
        <v>6</v>
      </c>
      <c r="B47" t="s">
        <v>7</v>
      </c>
      <c r="C47" s="1">
        <v>80</v>
      </c>
      <c r="D47" s="1">
        <v>20</v>
      </c>
      <c r="E47" s="3">
        <v>80</v>
      </c>
      <c r="F47" s="27">
        <v>0</v>
      </c>
      <c r="G47" s="27">
        <v>60</v>
      </c>
      <c r="H47" s="27">
        <v>20</v>
      </c>
      <c r="I47" s="2">
        <v>15</v>
      </c>
      <c r="J47" s="2">
        <v>5</v>
      </c>
      <c r="K47" s="2">
        <v>0</v>
      </c>
      <c r="L47" s="6" t="b">
        <f t="shared" si="94"/>
        <v>1</v>
      </c>
      <c r="M47">
        <v>60</v>
      </c>
      <c r="N47">
        <v>15</v>
      </c>
      <c r="O47">
        <f t="shared" si="95"/>
        <v>0</v>
      </c>
      <c r="P47" s="4">
        <f t="shared" si="96"/>
        <v>5</v>
      </c>
      <c r="Q47" t="b">
        <f t="shared" si="97"/>
        <v>1</v>
      </c>
      <c r="R47" s="5">
        <f t="shared" si="98"/>
        <v>4</v>
      </c>
      <c r="S47" s="5">
        <f t="shared" si="99"/>
        <v>2</v>
      </c>
      <c r="T47" s="5">
        <f t="shared" si="100"/>
        <v>12</v>
      </c>
      <c r="U47" s="5">
        <f t="shared" si="101"/>
        <v>2</v>
      </c>
      <c r="V47" s="6" t="b">
        <f t="shared" si="102"/>
        <v>1</v>
      </c>
      <c r="W47" s="32">
        <f t="shared" si="103"/>
        <v>0</v>
      </c>
      <c r="X47">
        <f t="shared" si="104"/>
        <v>45</v>
      </c>
      <c r="Y47">
        <f t="shared" si="105"/>
        <v>15</v>
      </c>
      <c r="Z47">
        <f t="shared" si="106"/>
        <v>0</v>
      </c>
      <c r="AA47">
        <f t="shared" si="107"/>
        <v>11.25</v>
      </c>
      <c r="AB47">
        <f t="shared" si="108"/>
        <v>3.75</v>
      </c>
      <c r="AC47">
        <f t="shared" si="89"/>
        <v>0</v>
      </c>
      <c r="AD47">
        <f t="shared" si="90"/>
        <v>0</v>
      </c>
      <c r="AE47" s="32">
        <f t="shared" ref="AE47" si="121">$P47*$H47/(SUM($H47:$K47))</f>
        <v>2.5</v>
      </c>
      <c r="AF47" s="32">
        <f t="shared" ref="AF47" si="122">$P47*$I47/(SUM($H47:$K47))</f>
        <v>1.875</v>
      </c>
      <c r="AG47" s="32">
        <f t="shared" ref="AG47" si="123">$P47*$J47/(SUM($H47:$K47))</f>
        <v>0.625</v>
      </c>
      <c r="AH47">
        <f t="shared" si="110"/>
        <v>0</v>
      </c>
      <c r="AI47">
        <f t="shared" si="111"/>
        <v>0</v>
      </c>
      <c r="AJ47">
        <f t="shared" si="112"/>
        <v>3</v>
      </c>
      <c r="AK47">
        <f t="shared" si="113"/>
        <v>1</v>
      </c>
      <c r="AL47">
        <f t="shared" si="91"/>
        <v>1</v>
      </c>
      <c r="AM47">
        <f t="shared" si="92"/>
        <v>1</v>
      </c>
      <c r="AN47">
        <f t="shared" si="114"/>
        <v>1.5</v>
      </c>
      <c r="AO47">
        <f t="shared" si="115"/>
        <v>0.5</v>
      </c>
      <c r="AP47">
        <f t="shared" si="116"/>
        <v>0</v>
      </c>
      <c r="AQ47" s="32">
        <f>$T47*$H47/SUM($H47:$K47)</f>
        <v>6</v>
      </c>
      <c r="AR47">
        <f t="shared" ref="AR47" si="124">$T47*$I47/SUM($H47:$K47)</f>
        <v>4.5</v>
      </c>
      <c r="AS47">
        <f t="shared" ref="AS47" si="125">$T47*$J47/SUM($H47:$K47)</f>
        <v>1.5</v>
      </c>
      <c r="AT47">
        <f t="shared" ref="AT47" si="126">$T47*$K47/SUM($H47:$K47)</f>
        <v>0</v>
      </c>
      <c r="AU47" s="7">
        <f t="shared" si="120"/>
        <v>100</v>
      </c>
    </row>
    <row r="48" spans="1:47" s="9" customFormat="1" x14ac:dyDescent="0.25">
      <c r="A48" s="9" t="s">
        <v>33</v>
      </c>
      <c r="B48" s="9" t="s">
        <v>7</v>
      </c>
      <c r="C48" s="10">
        <v>100</v>
      </c>
      <c r="D48" s="10">
        <v>0</v>
      </c>
      <c r="E48" s="15">
        <v>100</v>
      </c>
      <c r="F48" s="28">
        <v>0</v>
      </c>
      <c r="G48" s="28">
        <v>100</v>
      </c>
      <c r="H48" s="28">
        <f>H36*E48/100</f>
        <v>0</v>
      </c>
      <c r="I48" s="11">
        <v>0</v>
      </c>
      <c r="J48" s="11">
        <v>0</v>
      </c>
      <c r="K48" s="11">
        <v>0</v>
      </c>
      <c r="L48" s="6" t="b">
        <f t="shared" si="94"/>
        <v>1</v>
      </c>
      <c r="M48">
        <v>50</v>
      </c>
      <c r="N48">
        <v>50</v>
      </c>
      <c r="O48">
        <v>0</v>
      </c>
      <c r="P48" s="4">
        <v>0</v>
      </c>
      <c r="Q48" t="b">
        <f t="shared" si="97"/>
        <v>1</v>
      </c>
      <c r="R48" s="5">
        <f t="shared" ref="R48" si="127">D48*0.2</f>
        <v>0</v>
      </c>
      <c r="S48" s="5">
        <f t="shared" ref="S48" si="128">D48*0.1</f>
        <v>0</v>
      </c>
      <c r="T48" s="5">
        <f t="shared" ref="T48" si="129">D48*0.6</f>
        <v>0</v>
      </c>
      <c r="U48" s="5">
        <f t="shared" ref="U48" si="130">D48-R48-S48-T48</f>
        <v>0</v>
      </c>
      <c r="V48" s="6" t="b">
        <f t="shared" si="102"/>
        <v>1</v>
      </c>
      <c r="W48">
        <f t="shared" si="103"/>
        <v>0</v>
      </c>
      <c r="X48">
        <f t="shared" si="104"/>
        <v>50</v>
      </c>
      <c r="Y48">
        <f t="shared" si="105"/>
        <v>0</v>
      </c>
      <c r="Z48">
        <f t="shared" si="106"/>
        <v>0</v>
      </c>
      <c r="AA48">
        <f t="shared" si="107"/>
        <v>50</v>
      </c>
      <c r="AB48">
        <f t="shared" si="108"/>
        <v>0</v>
      </c>
      <c r="AC48">
        <f t="shared" si="89"/>
        <v>0</v>
      </c>
      <c r="AD48">
        <f t="shared" si="90"/>
        <v>0</v>
      </c>
      <c r="AE48">
        <v>0</v>
      </c>
      <c r="AF48">
        <v>0</v>
      </c>
      <c r="AG48">
        <v>0</v>
      </c>
      <c r="AH48">
        <v>0</v>
      </c>
      <c r="AI48">
        <f t="shared" si="111"/>
        <v>0</v>
      </c>
      <c r="AJ48">
        <f t="shared" si="112"/>
        <v>0</v>
      </c>
      <c r="AK48">
        <f t="shared" si="113"/>
        <v>0</v>
      </c>
      <c r="AL48">
        <f t="shared" si="91"/>
        <v>0</v>
      </c>
      <c r="AM48">
        <f t="shared" si="92"/>
        <v>0</v>
      </c>
      <c r="AN48">
        <v>0</v>
      </c>
      <c r="AO48">
        <v>0</v>
      </c>
      <c r="AP48">
        <v>0</v>
      </c>
      <c r="AQ48" s="9">
        <v>0</v>
      </c>
      <c r="AR48" s="9">
        <v>0</v>
      </c>
      <c r="AS48" s="9">
        <v>0</v>
      </c>
      <c r="AT48" s="9">
        <v>0</v>
      </c>
      <c r="AU48" s="14">
        <f t="shared" si="120"/>
        <v>100</v>
      </c>
    </row>
    <row r="50" spans="13:13" x14ac:dyDescent="0.25">
      <c r="M50" s="31"/>
    </row>
  </sheetData>
  <mergeCells count="21">
    <mergeCell ref="F40:L40"/>
    <mergeCell ref="M40:P40"/>
    <mergeCell ref="R40:U40"/>
    <mergeCell ref="W40:AB40"/>
    <mergeCell ref="AI40:AT40"/>
    <mergeCell ref="F28:H28"/>
    <mergeCell ref="M28:P28"/>
    <mergeCell ref="R28:U28"/>
    <mergeCell ref="W28:AB28"/>
    <mergeCell ref="AI28:AN28"/>
    <mergeCell ref="AI2:AM2"/>
    <mergeCell ref="F14:L14"/>
    <mergeCell ref="M14:P14"/>
    <mergeCell ref="R14:U14"/>
    <mergeCell ref="W14:AB14"/>
    <mergeCell ref="AI14:AT14"/>
    <mergeCell ref="A26:E26"/>
    <mergeCell ref="F2:H2"/>
    <mergeCell ref="M2:P2"/>
    <mergeCell ref="R2:U2"/>
    <mergeCell ref="W2:A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7E1C-DF35-4A6A-8D85-A7DB0D824CEE}">
  <dimension ref="A2:AU50"/>
  <sheetViews>
    <sheetView zoomScale="89" zoomScaleNormal="89" workbookViewId="0"/>
  </sheetViews>
  <sheetFormatPr baseColWidth="10" defaultRowHeight="15" x14ac:dyDescent="0.25"/>
  <cols>
    <col min="1" max="1" width="21.7109375" bestFit="1" customWidth="1"/>
    <col min="2" max="2" width="6.28515625" customWidth="1"/>
    <col min="3" max="4" width="10.85546875" customWidth="1"/>
    <col min="5" max="5" width="13" bestFit="1" customWidth="1"/>
    <col min="6" max="8" width="9.42578125" customWidth="1"/>
    <col min="9" max="9" width="11.42578125" bestFit="1" customWidth="1"/>
    <col min="10" max="11" width="9.42578125" customWidth="1"/>
    <col min="12" max="12" width="11.85546875" bestFit="1" customWidth="1"/>
    <col min="13" max="13" width="16.140625" customWidth="1"/>
    <col min="14" max="14" width="15.7109375" customWidth="1"/>
    <col min="15" max="15" width="8.140625" customWidth="1"/>
    <col min="16" max="16" width="13.140625" customWidth="1"/>
    <col min="17" max="17" width="11.85546875" bestFit="1" customWidth="1"/>
    <col min="18" max="18" width="15.28515625" customWidth="1"/>
    <col min="19" max="20" width="14.28515625" customWidth="1"/>
    <col min="21" max="21" width="19.140625" customWidth="1"/>
    <col min="22" max="22" width="11.85546875" bestFit="1" customWidth="1"/>
    <col min="23" max="23" width="20.28515625" bestFit="1" customWidth="1"/>
    <col min="24" max="25" width="20.28515625" customWidth="1"/>
    <col min="26" max="28" width="19.5703125" bestFit="1" customWidth="1"/>
    <col min="29" max="30" width="11.85546875" bestFit="1" customWidth="1"/>
    <col min="31" max="33" width="17" customWidth="1"/>
    <col min="34" max="34" width="19.7109375" customWidth="1"/>
    <col min="35" max="37" width="19.140625" bestFit="1" customWidth="1"/>
    <col min="38" max="38" width="18.140625" bestFit="1" customWidth="1"/>
    <col min="39" max="39" width="18.140625" customWidth="1"/>
    <col min="40" max="42" width="18.140625" bestFit="1" customWidth="1"/>
    <col min="43" max="43" width="18.140625" customWidth="1"/>
    <col min="44" max="45" width="16.5703125" bestFit="1" customWidth="1"/>
    <col min="46" max="46" width="19.140625" bestFit="1" customWidth="1"/>
  </cols>
  <sheetData>
    <row r="2" spans="1:47" x14ac:dyDescent="0.25">
      <c r="A2" t="s">
        <v>51</v>
      </c>
      <c r="F2" s="39" t="s">
        <v>27</v>
      </c>
      <c r="G2" s="39"/>
      <c r="H2" s="39"/>
      <c r="I2" s="17"/>
      <c r="J2" s="17"/>
      <c r="K2" s="17"/>
      <c r="L2" s="17"/>
      <c r="M2" s="40" t="s">
        <v>28</v>
      </c>
      <c r="N2" s="40"/>
      <c r="O2" s="40"/>
      <c r="P2" s="40"/>
      <c r="Q2" s="17"/>
      <c r="R2" s="41" t="s">
        <v>29</v>
      </c>
      <c r="S2" s="41"/>
      <c r="T2" s="41"/>
      <c r="U2" s="41"/>
      <c r="W2" s="42" t="s">
        <v>12</v>
      </c>
      <c r="X2" s="42"/>
      <c r="Y2" s="42"/>
      <c r="Z2" s="42"/>
      <c r="AA2" s="42"/>
      <c r="AB2" s="42"/>
      <c r="AC2" s="16"/>
      <c r="AD2" s="16"/>
      <c r="AE2" s="16"/>
      <c r="AF2" s="16"/>
      <c r="AG2" s="16"/>
      <c r="AH2" s="16"/>
      <c r="AI2" s="41" t="s">
        <v>11</v>
      </c>
      <c r="AJ2" s="41"/>
      <c r="AK2" s="41"/>
      <c r="AL2" s="41"/>
      <c r="AM2" s="41"/>
    </row>
    <row r="3" spans="1:47" x14ac:dyDescent="0.25">
      <c r="C3" t="s">
        <v>14</v>
      </c>
      <c r="D3" t="s">
        <v>15</v>
      </c>
      <c r="E3" t="s">
        <v>30</v>
      </c>
      <c r="F3">
        <v>1</v>
      </c>
      <c r="G3">
        <v>2</v>
      </c>
      <c r="H3">
        <v>3</v>
      </c>
      <c r="I3" t="s">
        <v>30</v>
      </c>
      <c r="M3" t="s">
        <v>8</v>
      </c>
      <c r="N3" t="s">
        <v>9</v>
      </c>
      <c r="O3" t="s">
        <v>34</v>
      </c>
      <c r="P3" t="s">
        <v>55</v>
      </c>
      <c r="Q3" t="s">
        <v>42</v>
      </c>
      <c r="R3" t="s">
        <v>10</v>
      </c>
      <c r="S3" t="s">
        <v>13</v>
      </c>
      <c r="T3" t="s">
        <v>54</v>
      </c>
      <c r="U3" t="s">
        <v>38</v>
      </c>
      <c r="V3" t="s">
        <v>30</v>
      </c>
      <c r="W3" t="s">
        <v>16</v>
      </c>
      <c r="X3" t="s">
        <v>17</v>
      </c>
      <c r="Y3" t="s">
        <v>18</v>
      </c>
      <c r="Z3" t="s">
        <v>19</v>
      </c>
      <c r="AA3" t="s">
        <v>20</v>
      </c>
      <c r="AB3" t="s">
        <v>21</v>
      </c>
      <c r="AC3" t="s">
        <v>35</v>
      </c>
      <c r="AD3" t="s">
        <v>36</v>
      </c>
      <c r="AE3" t="s">
        <v>56</v>
      </c>
      <c r="AF3" t="s">
        <v>57</v>
      </c>
      <c r="AG3" t="s">
        <v>58</v>
      </c>
      <c r="AH3" t="s">
        <v>59</v>
      </c>
      <c r="AI3" t="s">
        <v>22</v>
      </c>
      <c r="AJ3" t="s">
        <v>23</v>
      </c>
      <c r="AK3" t="s">
        <v>24</v>
      </c>
      <c r="AL3" t="s">
        <v>25</v>
      </c>
      <c r="AM3" t="s">
        <v>26</v>
      </c>
      <c r="AN3" t="s">
        <v>31</v>
      </c>
    </row>
    <row r="4" spans="1:47" x14ac:dyDescent="0.25">
      <c r="A4" t="s">
        <v>0</v>
      </c>
      <c r="B4" t="s">
        <v>2</v>
      </c>
      <c r="C4" s="1">
        <v>70</v>
      </c>
      <c r="D4" s="1">
        <v>30</v>
      </c>
      <c r="E4" s="18" t="b">
        <f>SUM(C4:D4)=100</f>
        <v>1</v>
      </c>
      <c r="F4" s="2">
        <v>60</v>
      </c>
      <c r="G4" s="2">
        <v>25</v>
      </c>
      <c r="H4" s="2">
        <v>15</v>
      </c>
      <c r="I4" s="18" t="b">
        <f>SUM(F4:H4)=100</f>
        <v>1</v>
      </c>
      <c r="M4" s="4">
        <v>65</v>
      </c>
      <c r="N4" s="4">
        <f t="shared" ref="N4:N10" si="0">C4-M4</f>
        <v>5</v>
      </c>
      <c r="O4" s="4">
        <v>0</v>
      </c>
      <c r="P4" s="4">
        <v>0</v>
      </c>
      <c r="Q4" t="b">
        <f>SUM(M4:P4)=C4</f>
        <v>1</v>
      </c>
      <c r="R4" s="5">
        <v>15</v>
      </c>
      <c r="S4" s="5">
        <f>D4-R4</f>
        <v>15</v>
      </c>
      <c r="T4" s="5">
        <v>0</v>
      </c>
      <c r="U4" s="5">
        <v>0</v>
      </c>
      <c r="V4" s="6" t="b">
        <f>SUM(M4:U4)=100</f>
        <v>1</v>
      </c>
      <c r="W4">
        <f>M4*F4/100</f>
        <v>39</v>
      </c>
      <c r="X4">
        <f>M4*G4/100</f>
        <v>16.25</v>
      </c>
      <c r="Y4">
        <f t="shared" ref="Y4:Y10" si="1">M4*H4/100</f>
        <v>9.75</v>
      </c>
      <c r="Z4">
        <f>N4*F4/100</f>
        <v>3</v>
      </c>
      <c r="AA4">
        <f>N4*G4/100</f>
        <v>1.25</v>
      </c>
      <c r="AB4">
        <f>N4*H4/100</f>
        <v>0.75</v>
      </c>
      <c r="AI4">
        <f>R4*F4/100</f>
        <v>9</v>
      </c>
      <c r="AJ4">
        <f t="shared" ref="AJ4:AJ10" si="2">R4*G4/100</f>
        <v>3.75</v>
      </c>
      <c r="AK4">
        <f t="shared" ref="AK4:AK10" si="3">R4*H4/100</f>
        <v>2.25</v>
      </c>
      <c r="AL4">
        <f t="shared" ref="AL4:AL10" si="4">S4/2</f>
        <v>7.5</v>
      </c>
      <c r="AM4">
        <f t="shared" ref="AM4:AM10" si="5">S4/2</f>
        <v>7.5</v>
      </c>
      <c r="AN4" s="7">
        <f t="shared" ref="AN4:AN10" si="6">SUM(W4:AM4)</f>
        <v>100</v>
      </c>
    </row>
    <row r="5" spans="1:47" x14ac:dyDescent="0.25">
      <c r="A5" t="s">
        <v>1</v>
      </c>
      <c r="B5" t="s">
        <v>3</v>
      </c>
      <c r="C5" s="1">
        <v>70</v>
      </c>
      <c r="D5" s="1">
        <v>30</v>
      </c>
      <c r="E5" s="18" t="b">
        <f t="shared" ref="E5:E10" si="7">SUM(C5:D5)=100</f>
        <v>1</v>
      </c>
      <c r="F5" s="2">
        <v>50</v>
      </c>
      <c r="G5" s="2">
        <v>40</v>
      </c>
      <c r="H5" s="2">
        <v>10</v>
      </c>
      <c r="I5" s="18" t="b">
        <f t="shared" ref="I5:I10" si="8">SUM(F5:H5)=100</f>
        <v>1</v>
      </c>
      <c r="M5" s="4">
        <v>60</v>
      </c>
      <c r="N5" s="4">
        <f t="shared" si="0"/>
        <v>10</v>
      </c>
      <c r="O5" s="4">
        <v>0</v>
      </c>
      <c r="P5" s="4">
        <v>0</v>
      </c>
      <c r="Q5" t="b">
        <f t="shared" ref="Q5:Q10" si="9">SUM(M5:P5)=C5</f>
        <v>1</v>
      </c>
      <c r="R5" s="5">
        <v>15</v>
      </c>
      <c r="S5" s="5">
        <f>D5-R5</f>
        <v>15</v>
      </c>
      <c r="T5" s="5">
        <v>0</v>
      </c>
      <c r="U5" s="5">
        <v>0</v>
      </c>
      <c r="V5" s="6" t="b">
        <f t="shared" ref="V5:V10" si="10">SUM(M5:U5)=100</f>
        <v>1</v>
      </c>
      <c r="W5">
        <f t="shared" ref="W5:W10" si="11">M5*F5/100</f>
        <v>30</v>
      </c>
      <c r="X5">
        <f t="shared" ref="X5:X10" si="12">M5*G5/100</f>
        <v>24</v>
      </c>
      <c r="Y5">
        <f t="shared" si="1"/>
        <v>6</v>
      </c>
      <c r="Z5">
        <f t="shared" ref="Z5:Z10" si="13">N5*F5/100</f>
        <v>5</v>
      </c>
      <c r="AA5">
        <f t="shared" ref="AA5:AA10" si="14">N5*G5/100</f>
        <v>4</v>
      </c>
      <c r="AB5">
        <f t="shared" ref="AB5:AB10" si="15">N5*H5/100</f>
        <v>1</v>
      </c>
      <c r="AI5">
        <f t="shared" ref="AI5:AI10" si="16">R5*F5/100</f>
        <v>7.5</v>
      </c>
      <c r="AJ5">
        <f t="shared" si="2"/>
        <v>6</v>
      </c>
      <c r="AK5">
        <f t="shared" si="3"/>
        <v>1.5</v>
      </c>
      <c r="AL5">
        <f t="shared" si="4"/>
        <v>7.5</v>
      </c>
      <c r="AM5">
        <f t="shared" si="5"/>
        <v>7.5</v>
      </c>
      <c r="AN5" s="7">
        <f t="shared" si="6"/>
        <v>100</v>
      </c>
    </row>
    <row r="6" spans="1:47" x14ac:dyDescent="0.25">
      <c r="A6" t="s">
        <v>1</v>
      </c>
      <c r="B6" t="s">
        <v>4</v>
      </c>
      <c r="C6" s="1">
        <v>70</v>
      </c>
      <c r="D6" s="1">
        <v>30</v>
      </c>
      <c r="E6" s="18" t="b">
        <f t="shared" si="7"/>
        <v>1</v>
      </c>
      <c r="F6" s="2">
        <v>70</v>
      </c>
      <c r="G6" s="2">
        <v>25</v>
      </c>
      <c r="H6" s="2">
        <v>5</v>
      </c>
      <c r="I6" s="18" t="b">
        <f t="shared" si="8"/>
        <v>1</v>
      </c>
      <c r="M6" s="4">
        <v>65</v>
      </c>
      <c r="N6" s="4">
        <f t="shared" si="0"/>
        <v>5</v>
      </c>
      <c r="O6" s="4">
        <v>0</v>
      </c>
      <c r="P6" s="4">
        <v>0</v>
      </c>
      <c r="Q6" t="b">
        <f t="shared" si="9"/>
        <v>1</v>
      </c>
      <c r="R6" s="5">
        <v>15</v>
      </c>
      <c r="S6" s="5">
        <f>D6-R6</f>
        <v>15</v>
      </c>
      <c r="T6" s="5">
        <v>0</v>
      </c>
      <c r="U6" s="5">
        <v>0</v>
      </c>
      <c r="V6" s="6" t="b">
        <f t="shared" si="10"/>
        <v>1</v>
      </c>
      <c r="W6">
        <f t="shared" si="11"/>
        <v>45.5</v>
      </c>
      <c r="X6">
        <f t="shared" si="12"/>
        <v>16.25</v>
      </c>
      <c r="Y6">
        <f t="shared" si="1"/>
        <v>3.25</v>
      </c>
      <c r="Z6">
        <f t="shared" si="13"/>
        <v>3.5</v>
      </c>
      <c r="AA6">
        <f t="shared" si="14"/>
        <v>1.25</v>
      </c>
      <c r="AB6">
        <f t="shared" si="15"/>
        <v>0.25</v>
      </c>
      <c r="AI6">
        <f t="shared" si="16"/>
        <v>10.5</v>
      </c>
      <c r="AJ6">
        <f t="shared" si="2"/>
        <v>3.75</v>
      </c>
      <c r="AK6">
        <f t="shared" si="3"/>
        <v>0.75</v>
      </c>
      <c r="AL6">
        <f t="shared" si="4"/>
        <v>7.5</v>
      </c>
      <c r="AM6">
        <f t="shared" si="5"/>
        <v>7.5</v>
      </c>
      <c r="AN6" s="7">
        <f t="shared" si="6"/>
        <v>100</v>
      </c>
    </row>
    <row r="7" spans="1:47" x14ac:dyDescent="0.25">
      <c r="A7" t="s">
        <v>5</v>
      </c>
      <c r="B7" t="s">
        <v>3</v>
      </c>
      <c r="C7" s="1">
        <v>80</v>
      </c>
      <c r="D7" s="1">
        <v>20</v>
      </c>
      <c r="E7" s="18" t="b">
        <f t="shared" si="7"/>
        <v>1</v>
      </c>
      <c r="F7" s="2">
        <v>50</v>
      </c>
      <c r="G7" s="2">
        <v>40</v>
      </c>
      <c r="H7" s="2">
        <v>10</v>
      </c>
      <c r="I7" s="18" t="b">
        <f t="shared" si="8"/>
        <v>1</v>
      </c>
      <c r="M7" s="4">
        <v>65</v>
      </c>
      <c r="N7" s="4">
        <f t="shared" si="0"/>
        <v>15</v>
      </c>
      <c r="O7" s="4">
        <v>0</v>
      </c>
      <c r="P7" s="4">
        <v>0</v>
      </c>
      <c r="Q7" t="b">
        <f t="shared" si="9"/>
        <v>1</v>
      </c>
      <c r="R7" s="5">
        <v>20</v>
      </c>
      <c r="S7" s="5">
        <v>0</v>
      </c>
      <c r="T7" s="5">
        <v>0</v>
      </c>
      <c r="U7" s="5">
        <v>0</v>
      </c>
      <c r="V7" s="6" t="b">
        <f t="shared" si="10"/>
        <v>1</v>
      </c>
      <c r="W7">
        <f t="shared" si="11"/>
        <v>32.5</v>
      </c>
      <c r="X7">
        <f t="shared" si="12"/>
        <v>26</v>
      </c>
      <c r="Y7">
        <f t="shared" si="1"/>
        <v>6.5</v>
      </c>
      <c r="Z7">
        <f t="shared" si="13"/>
        <v>7.5</v>
      </c>
      <c r="AA7">
        <f t="shared" si="14"/>
        <v>6</v>
      </c>
      <c r="AB7">
        <f t="shared" si="15"/>
        <v>1.5</v>
      </c>
      <c r="AI7">
        <f t="shared" si="16"/>
        <v>10</v>
      </c>
      <c r="AJ7">
        <f t="shared" si="2"/>
        <v>8</v>
      </c>
      <c r="AK7">
        <f t="shared" si="3"/>
        <v>2</v>
      </c>
      <c r="AL7">
        <f t="shared" si="4"/>
        <v>0</v>
      </c>
      <c r="AM7">
        <f t="shared" si="5"/>
        <v>0</v>
      </c>
      <c r="AN7" s="7">
        <f t="shared" si="6"/>
        <v>100</v>
      </c>
    </row>
    <row r="8" spans="1:47" x14ac:dyDescent="0.25">
      <c r="A8" t="s">
        <v>5</v>
      </c>
      <c r="B8" t="s">
        <v>4</v>
      </c>
      <c r="C8" s="1">
        <v>80</v>
      </c>
      <c r="D8" s="1">
        <v>20</v>
      </c>
      <c r="E8" s="18" t="b">
        <f t="shared" si="7"/>
        <v>1</v>
      </c>
      <c r="F8" s="2">
        <v>70</v>
      </c>
      <c r="G8" s="2">
        <v>25</v>
      </c>
      <c r="H8" s="2">
        <v>5</v>
      </c>
      <c r="I8" s="18" t="b">
        <f t="shared" si="8"/>
        <v>1</v>
      </c>
      <c r="M8" s="4">
        <v>70</v>
      </c>
      <c r="N8" s="4">
        <f t="shared" si="0"/>
        <v>10</v>
      </c>
      <c r="O8" s="4">
        <v>0</v>
      </c>
      <c r="P8" s="4">
        <v>0</v>
      </c>
      <c r="Q8" t="b">
        <f t="shared" si="9"/>
        <v>1</v>
      </c>
      <c r="R8" s="5">
        <v>20</v>
      </c>
      <c r="S8" s="5">
        <v>0</v>
      </c>
      <c r="T8" s="5">
        <v>0</v>
      </c>
      <c r="U8" s="5">
        <v>0</v>
      </c>
      <c r="V8" s="6" t="b">
        <f t="shared" si="10"/>
        <v>1</v>
      </c>
      <c r="W8">
        <f t="shared" si="11"/>
        <v>49</v>
      </c>
      <c r="X8">
        <f t="shared" si="12"/>
        <v>17.5</v>
      </c>
      <c r="Y8">
        <f t="shared" si="1"/>
        <v>3.5</v>
      </c>
      <c r="Z8">
        <f t="shared" si="13"/>
        <v>7</v>
      </c>
      <c r="AA8">
        <f t="shared" si="14"/>
        <v>2.5</v>
      </c>
      <c r="AB8">
        <f t="shared" si="15"/>
        <v>0.5</v>
      </c>
      <c r="AI8">
        <f t="shared" si="16"/>
        <v>14</v>
      </c>
      <c r="AJ8">
        <f t="shared" si="2"/>
        <v>5</v>
      </c>
      <c r="AK8">
        <f t="shared" si="3"/>
        <v>1</v>
      </c>
      <c r="AL8">
        <f t="shared" si="4"/>
        <v>0</v>
      </c>
      <c r="AM8">
        <f t="shared" si="5"/>
        <v>0</v>
      </c>
      <c r="AN8" s="7">
        <f t="shared" si="6"/>
        <v>100</v>
      </c>
    </row>
    <row r="9" spans="1:47" x14ac:dyDescent="0.25">
      <c r="A9" t="s">
        <v>6</v>
      </c>
      <c r="B9" t="s">
        <v>7</v>
      </c>
      <c r="C9" s="1">
        <v>90</v>
      </c>
      <c r="D9" s="1">
        <v>10</v>
      </c>
      <c r="E9" s="18" t="b">
        <f t="shared" si="7"/>
        <v>1</v>
      </c>
      <c r="F9" s="2">
        <v>70</v>
      </c>
      <c r="G9" s="2">
        <v>30</v>
      </c>
      <c r="H9" s="2">
        <v>0</v>
      </c>
      <c r="I9" s="18" t="b">
        <f t="shared" si="8"/>
        <v>1</v>
      </c>
      <c r="M9" s="4">
        <v>80</v>
      </c>
      <c r="N9" s="4">
        <f t="shared" si="0"/>
        <v>10</v>
      </c>
      <c r="O9" s="4">
        <v>0</v>
      </c>
      <c r="P9" s="4">
        <v>0</v>
      </c>
      <c r="Q9" t="b">
        <f t="shared" si="9"/>
        <v>1</v>
      </c>
      <c r="R9" s="5">
        <v>10</v>
      </c>
      <c r="S9" s="5">
        <v>0</v>
      </c>
      <c r="T9" s="5">
        <v>0</v>
      </c>
      <c r="U9" s="5">
        <v>0</v>
      </c>
      <c r="V9" s="6" t="b">
        <f t="shared" si="10"/>
        <v>1</v>
      </c>
      <c r="W9">
        <f t="shared" si="11"/>
        <v>56</v>
      </c>
      <c r="X9">
        <f t="shared" si="12"/>
        <v>24</v>
      </c>
      <c r="Y9">
        <f t="shared" si="1"/>
        <v>0</v>
      </c>
      <c r="Z9">
        <f t="shared" si="13"/>
        <v>7</v>
      </c>
      <c r="AA9">
        <f t="shared" si="14"/>
        <v>3</v>
      </c>
      <c r="AB9">
        <f t="shared" si="15"/>
        <v>0</v>
      </c>
      <c r="AI9">
        <f t="shared" si="16"/>
        <v>7</v>
      </c>
      <c r="AJ9">
        <f t="shared" si="2"/>
        <v>3</v>
      </c>
      <c r="AK9">
        <f t="shared" si="3"/>
        <v>0</v>
      </c>
      <c r="AL9">
        <f t="shared" si="4"/>
        <v>0</v>
      </c>
      <c r="AM9">
        <f t="shared" si="5"/>
        <v>0</v>
      </c>
      <c r="AN9" s="7">
        <f t="shared" si="6"/>
        <v>100</v>
      </c>
    </row>
    <row r="10" spans="1:47" s="9" customFormat="1" x14ac:dyDescent="0.25">
      <c r="A10" s="9" t="s">
        <v>33</v>
      </c>
      <c r="B10" s="9" t="s">
        <v>7</v>
      </c>
      <c r="C10" s="10">
        <v>100</v>
      </c>
      <c r="D10" s="10">
        <v>0</v>
      </c>
      <c r="E10" s="18" t="b">
        <f t="shared" si="7"/>
        <v>1</v>
      </c>
      <c r="F10" s="11">
        <v>70</v>
      </c>
      <c r="G10" s="11">
        <v>30</v>
      </c>
      <c r="H10" s="11">
        <v>0</v>
      </c>
      <c r="I10" s="18" t="b">
        <f t="shared" si="8"/>
        <v>1</v>
      </c>
      <c r="M10" s="12">
        <v>85</v>
      </c>
      <c r="N10" s="29">
        <f t="shared" si="0"/>
        <v>15</v>
      </c>
      <c r="O10" s="29">
        <v>0</v>
      </c>
      <c r="P10" s="12">
        <v>0</v>
      </c>
      <c r="Q10" t="b">
        <f t="shared" si="9"/>
        <v>1</v>
      </c>
      <c r="R10" s="13">
        <v>0</v>
      </c>
      <c r="S10" s="13">
        <v>0</v>
      </c>
      <c r="T10" s="13">
        <v>0</v>
      </c>
      <c r="U10" s="13">
        <v>0</v>
      </c>
      <c r="V10" s="6" t="b">
        <f t="shared" si="10"/>
        <v>1</v>
      </c>
      <c r="W10" s="9">
        <f t="shared" si="11"/>
        <v>59.5</v>
      </c>
      <c r="X10" s="9">
        <f t="shared" si="12"/>
        <v>25.5</v>
      </c>
      <c r="Y10" s="9">
        <f t="shared" si="1"/>
        <v>0</v>
      </c>
      <c r="Z10" s="9">
        <f t="shared" si="13"/>
        <v>10.5</v>
      </c>
      <c r="AA10" s="9">
        <f t="shared" si="14"/>
        <v>4.5</v>
      </c>
      <c r="AB10" s="9">
        <f t="shared" si="15"/>
        <v>0</v>
      </c>
      <c r="AI10" s="9">
        <f t="shared" si="16"/>
        <v>0</v>
      </c>
      <c r="AJ10" s="9">
        <f t="shared" si="2"/>
        <v>0</v>
      </c>
      <c r="AK10" s="9">
        <f t="shared" si="3"/>
        <v>0</v>
      </c>
      <c r="AL10" s="9">
        <f t="shared" si="4"/>
        <v>0</v>
      </c>
      <c r="AM10" s="9">
        <f t="shared" si="5"/>
        <v>0</v>
      </c>
      <c r="AN10" s="14">
        <f t="shared" si="6"/>
        <v>100</v>
      </c>
    </row>
    <row r="14" spans="1:47" x14ac:dyDescent="0.25">
      <c r="A14" t="s">
        <v>50</v>
      </c>
      <c r="F14" s="39" t="s">
        <v>27</v>
      </c>
      <c r="G14" s="39"/>
      <c r="H14" s="39"/>
      <c r="I14" s="39"/>
      <c r="J14" s="39"/>
      <c r="K14" s="39"/>
      <c r="L14" s="39"/>
      <c r="M14" s="40" t="s">
        <v>28</v>
      </c>
      <c r="N14" s="40"/>
      <c r="O14" s="40"/>
      <c r="P14" s="40"/>
      <c r="Q14" s="17"/>
      <c r="R14" s="41" t="s">
        <v>29</v>
      </c>
      <c r="S14" s="41"/>
      <c r="T14" s="41"/>
      <c r="U14" s="41"/>
      <c r="W14" s="42" t="s">
        <v>12</v>
      </c>
      <c r="X14" s="42"/>
      <c r="Y14" s="42"/>
      <c r="Z14" s="42"/>
      <c r="AA14" s="42"/>
      <c r="AB14" s="42"/>
      <c r="AC14" s="16"/>
      <c r="AD14" s="16"/>
      <c r="AE14" s="16"/>
      <c r="AF14" s="16"/>
      <c r="AG14" s="16"/>
      <c r="AH14" s="16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</row>
    <row r="15" spans="1:47" ht="45" x14ac:dyDescent="0.25">
      <c r="C15" t="s">
        <v>14</v>
      </c>
      <c r="D15" t="s">
        <v>15</v>
      </c>
      <c r="E15" s="8" t="s">
        <v>32</v>
      </c>
      <c r="F15">
        <v>1</v>
      </c>
      <c r="G15">
        <v>2</v>
      </c>
      <c r="H15">
        <v>3</v>
      </c>
      <c r="I15">
        <v>4</v>
      </c>
      <c r="J15">
        <v>5</v>
      </c>
      <c r="K15" t="s">
        <v>37</v>
      </c>
      <c r="L15" t="s">
        <v>30</v>
      </c>
      <c r="M15" t="s">
        <v>8</v>
      </c>
      <c r="N15" t="s">
        <v>9</v>
      </c>
      <c r="O15" t="s">
        <v>34</v>
      </c>
      <c r="P15" t="s">
        <v>55</v>
      </c>
      <c r="Q15" t="s">
        <v>42</v>
      </c>
      <c r="R15" t="s">
        <v>10</v>
      </c>
      <c r="S15" t="s">
        <v>13</v>
      </c>
      <c r="T15" t="s">
        <v>60</v>
      </c>
      <c r="U15" t="s">
        <v>38</v>
      </c>
      <c r="V15" t="s">
        <v>30</v>
      </c>
      <c r="W15" t="s">
        <v>16</v>
      </c>
      <c r="X15" t="s">
        <v>17</v>
      </c>
      <c r="Y15" t="s">
        <v>18</v>
      </c>
      <c r="Z15" t="s">
        <v>19</v>
      </c>
      <c r="AA15" t="s">
        <v>20</v>
      </c>
      <c r="AB15" t="s">
        <v>21</v>
      </c>
      <c r="AC15" t="s">
        <v>35</v>
      </c>
      <c r="AD15" t="s">
        <v>36</v>
      </c>
      <c r="AE15" t="s">
        <v>56</v>
      </c>
      <c r="AF15" t="s">
        <v>57</v>
      </c>
      <c r="AG15" t="s">
        <v>58</v>
      </c>
      <c r="AH15" t="s">
        <v>59</v>
      </c>
      <c r="AI15" t="s">
        <v>22</v>
      </c>
      <c r="AJ15" t="s">
        <v>23</v>
      </c>
      <c r="AK15" t="s">
        <v>24</v>
      </c>
      <c r="AL15" t="s">
        <v>25</v>
      </c>
      <c r="AM15" t="s">
        <v>26</v>
      </c>
      <c r="AN15" t="s">
        <v>39</v>
      </c>
      <c r="AO15" t="s">
        <v>40</v>
      </c>
      <c r="AP15" t="s">
        <v>41</v>
      </c>
      <c r="AQ15" t="s">
        <v>61</v>
      </c>
      <c r="AR15" t="s">
        <v>62</v>
      </c>
      <c r="AS15" t="s">
        <v>63</v>
      </c>
      <c r="AT15" t="s">
        <v>64</v>
      </c>
      <c r="AU15" t="s">
        <v>31</v>
      </c>
    </row>
    <row r="16" spans="1:47" x14ac:dyDescent="0.25">
      <c r="A16" t="s">
        <v>0</v>
      </c>
      <c r="B16" t="s">
        <v>2</v>
      </c>
      <c r="C16" s="30">
        <v>40</v>
      </c>
      <c r="D16" s="30">
        <f>100-C16</f>
        <v>60</v>
      </c>
      <c r="E16" s="3">
        <v>20</v>
      </c>
      <c r="F16" s="27">
        <v>0</v>
      </c>
      <c r="G16" s="27">
        <v>15</v>
      </c>
      <c r="H16" s="27">
        <v>5</v>
      </c>
      <c r="I16" s="2">
        <v>25</v>
      </c>
      <c r="J16" s="2">
        <v>25</v>
      </c>
      <c r="K16" s="2">
        <v>30</v>
      </c>
      <c r="L16" s="6" t="b">
        <f>SUM(F16:K16)=100</f>
        <v>1</v>
      </c>
      <c r="M16" s="27">
        <v>25</v>
      </c>
      <c r="N16" s="27">
        <v>10</v>
      </c>
      <c r="O16">
        <f>O4*E16/100</f>
        <v>0</v>
      </c>
      <c r="P16" s="4">
        <f>C16-SUM(M16:O16)</f>
        <v>5</v>
      </c>
      <c r="Q16" t="b">
        <f>SUM(M16:P16)=C16</f>
        <v>1</v>
      </c>
      <c r="R16">
        <f>D16*1/2</f>
        <v>30</v>
      </c>
      <c r="S16">
        <f>D16/4</f>
        <v>15</v>
      </c>
      <c r="T16" s="5">
        <f>D16/6</f>
        <v>10</v>
      </c>
      <c r="U16" s="5">
        <v>5</v>
      </c>
      <c r="V16" s="6" t="b">
        <f>SUM(M16:U16)=100</f>
        <v>1</v>
      </c>
      <c r="W16">
        <f>$M16*$F16/(SUM($F16:$H16))</f>
        <v>0</v>
      </c>
      <c r="X16">
        <f>$M16*$G16/(SUM($F16:$H16))</f>
        <v>18.75</v>
      </c>
      <c r="Y16">
        <f>$M16*$H16/(SUM($F16:$H16))</f>
        <v>6.25</v>
      </c>
      <c r="Z16">
        <f>$N16*$F16/(SUM($F16:$H16))</f>
        <v>0</v>
      </c>
      <c r="AA16">
        <f>$N16*$G16/(SUM($F16:$H16))</f>
        <v>7.5</v>
      </c>
      <c r="AB16">
        <f>$N16*$H16/(SUM($F16:$H16))</f>
        <v>2.5</v>
      </c>
      <c r="AC16">
        <f t="shared" ref="AC16:AC22" si="17">O16*2/3</f>
        <v>0</v>
      </c>
      <c r="AD16">
        <f t="shared" ref="AD16:AD22" si="18">O16*1/3</f>
        <v>0</v>
      </c>
      <c r="AE16">
        <f>$P16*$H16/(SUM($H16:$K16))</f>
        <v>0.29411764705882354</v>
      </c>
      <c r="AF16">
        <f>$P16*$I16/(SUM($H16:$K16))</f>
        <v>1.4705882352941178</v>
      </c>
      <c r="AG16">
        <f>$P16*$J16/(SUM($H16:K16))</f>
        <v>1.4705882352941178</v>
      </c>
      <c r="AH16">
        <f>$P16*$K16/(SUM($H16:$K16))</f>
        <v>1.7647058823529411</v>
      </c>
      <c r="AI16">
        <f>$R16*$F16/SUM($F16:$H16)</f>
        <v>0</v>
      </c>
      <c r="AJ16">
        <f>$R16*$G16/SUM($F16:$H16)</f>
        <v>22.5</v>
      </c>
      <c r="AK16">
        <f>$R16*$H16/SUM($F16:$H16)</f>
        <v>7.5</v>
      </c>
      <c r="AL16">
        <f t="shared" ref="AL16:AL22" si="19">S16/2</f>
        <v>7.5</v>
      </c>
      <c r="AM16">
        <f t="shared" ref="AM16:AM22" si="20">S16/2</f>
        <v>7.5</v>
      </c>
      <c r="AN16">
        <f>$U16*$I16/SUM($I16:$K16)</f>
        <v>1.5625</v>
      </c>
      <c r="AO16">
        <f>$U16*$J16/SUM($I16:$K16)</f>
        <v>1.5625</v>
      </c>
      <c r="AP16">
        <f>$U16*$K16/SUM($I16:$K16)</f>
        <v>1.875</v>
      </c>
      <c r="AR16">
        <f>$T16*$I16/SUM($I16:$K16)</f>
        <v>3.125</v>
      </c>
      <c r="AS16">
        <f>$T16*$J16/SUM($I16:$K16)</f>
        <v>3.125</v>
      </c>
      <c r="AT16">
        <f>$T16*$K16/SUM($I16:$K16)</f>
        <v>3.75</v>
      </c>
      <c r="AU16" s="7">
        <f>SUM(W16:AT16)</f>
        <v>100</v>
      </c>
    </row>
    <row r="17" spans="1:47" x14ac:dyDescent="0.25">
      <c r="A17" t="s">
        <v>1</v>
      </c>
      <c r="B17" t="s">
        <v>3</v>
      </c>
      <c r="C17" s="30">
        <v>40</v>
      </c>
      <c r="D17" s="30">
        <f t="shared" ref="D17:D20" si="21">100-C17</f>
        <v>60</v>
      </c>
      <c r="E17" s="3">
        <v>20</v>
      </c>
      <c r="F17" s="27">
        <v>0</v>
      </c>
      <c r="G17" s="27">
        <v>15</v>
      </c>
      <c r="H17" s="27">
        <v>5</v>
      </c>
      <c r="I17" s="2">
        <v>28</v>
      </c>
      <c r="J17" s="2">
        <v>28</v>
      </c>
      <c r="K17" s="2">
        <v>24</v>
      </c>
      <c r="L17" s="6" t="b">
        <f t="shared" ref="L17:L22" si="22">SUM(F17:K17)=100</f>
        <v>1</v>
      </c>
      <c r="M17" s="27">
        <v>25</v>
      </c>
      <c r="N17" s="27">
        <v>10</v>
      </c>
      <c r="O17">
        <f t="shared" ref="O17:O22" si="23">O5*E17/100</f>
        <v>0</v>
      </c>
      <c r="P17" s="4">
        <f t="shared" ref="P17:P22" si="24">C17-SUM(M17:O17)</f>
        <v>5</v>
      </c>
      <c r="Q17" t="b">
        <f t="shared" ref="Q17:Q22" si="25">SUM(M17:P17)=C17</f>
        <v>1</v>
      </c>
      <c r="R17">
        <f t="shared" ref="R17:R18" si="26">D17*1/2</f>
        <v>30</v>
      </c>
      <c r="S17">
        <f t="shared" ref="S17:S18" si="27">D17/4</f>
        <v>15</v>
      </c>
      <c r="T17" s="5">
        <f t="shared" ref="T17:T18" si="28">D17/6</f>
        <v>10</v>
      </c>
      <c r="U17" s="5">
        <v>5</v>
      </c>
      <c r="V17" s="6" t="b">
        <f t="shared" ref="V17:V22" si="29">SUM(M17:U17)=100</f>
        <v>1</v>
      </c>
      <c r="W17">
        <f t="shared" ref="W17:W22" si="30">$M17*$F17/(SUM($F17:$H17))</f>
        <v>0</v>
      </c>
      <c r="X17">
        <f t="shared" ref="X17:X22" si="31">$M17*$G17/(SUM($F17:$H17))</f>
        <v>18.75</v>
      </c>
      <c r="Y17">
        <f t="shared" ref="Y17:Y22" si="32">$M17*$H17/(SUM($F17:$H17))</f>
        <v>6.25</v>
      </c>
      <c r="Z17">
        <f t="shared" ref="Z17:Z22" si="33">$N17*$F17/(SUM($F17:$H17))</f>
        <v>0</v>
      </c>
      <c r="AA17">
        <f t="shared" ref="AA17:AA22" si="34">$N17*$G17/(SUM($F17:$H17))</f>
        <v>7.5</v>
      </c>
      <c r="AB17">
        <f t="shared" ref="AB17:AB22" si="35">$N17*$H17/(SUM($F17:$H17))</f>
        <v>2.5</v>
      </c>
      <c r="AC17">
        <f t="shared" si="17"/>
        <v>0</v>
      </c>
      <c r="AD17">
        <f t="shared" si="18"/>
        <v>0</v>
      </c>
      <c r="AE17">
        <f t="shared" ref="AE17:AE19" si="36">$P17*$H17/(SUM($H17:$K17))</f>
        <v>0.29411764705882354</v>
      </c>
      <c r="AF17">
        <f t="shared" ref="AF17:AF19" si="37">$P17*$I17/(SUM($H17:$K17))</f>
        <v>1.6470588235294117</v>
      </c>
      <c r="AG17">
        <f>$P17*$J17/(SUM($H17:K17))</f>
        <v>1.6470588235294117</v>
      </c>
      <c r="AH17">
        <f t="shared" ref="AH17:AH19" si="38">$P17*$K17/(SUM($H17:$K17))</f>
        <v>1.411764705882353</v>
      </c>
      <c r="AI17">
        <f t="shared" ref="AI17:AI22" si="39">$R17*$F17/SUM($F17:$H17)</f>
        <v>0</v>
      </c>
      <c r="AJ17">
        <f t="shared" ref="AJ17:AJ22" si="40">$R17*$G17/SUM($F17:$H17)</f>
        <v>22.5</v>
      </c>
      <c r="AK17">
        <f t="shared" ref="AK17:AK22" si="41">$R17*$H17/SUM($F17:$H17)</f>
        <v>7.5</v>
      </c>
      <c r="AL17">
        <f t="shared" si="19"/>
        <v>7.5</v>
      </c>
      <c r="AM17">
        <f t="shared" si="20"/>
        <v>7.5</v>
      </c>
      <c r="AN17">
        <f t="shared" ref="AN17:AN21" si="42">$U17*$I17/SUM($I17:$K17)</f>
        <v>1.75</v>
      </c>
      <c r="AO17">
        <f t="shared" ref="AO17:AO21" si="43">$U17*$J17/SUM($I17:$K17)</f>
        <v>1.75</v>
      </c>
      <c r="AP17">
        <f t="shared" ref="AP17:AP21" si="44">$U17*$K17/SUM($I17:$K17)</f>
        <v>1.5</v>
      </c>
      <c r="AR17">
        <f t="shared" ref="AR17:AR19" si="45">$T17*$I17/SUM($I17:$K17)</f>
        <v>3.5</v>
      </c>
      <c r="AS17">
        <f t="shared" ref="AS17:AS19" si="46">$T17*$J17/SUM($I17:$K17)</f>
        <v>3.5</v>
      </c>
      <c r="AT17">
        <f t="shared" ref="AT17:AT19" si="47">$T17*$K17/SUM($I17:$K17)</f>
        <v>3</v>
      </c>
      <c r="AU17" s="7">
        <f t="shared" ref="AU17:AU22" si="48">SUM(W17:AT17)</f>
        <v>100</v>
      </c>
    </row>
    <row r="18" spans="1:47" s="9" customFormat="1" x14ac:dyDescent="0.25">
      <c r="A18" s="9" t="s">
        <v>1</v>
      </c>
      <c r="B18" s="9" t="s">
        <v>4</v>
      </c>
      <c r="C18" s="30">
        <v>40</v>
      </c>
      <c r="D18" s="30">
        <f t="shared" si="21"/>
        <v>60</v>
      </c>
      <c r="E18" s="15">
        <v>20</v>
      </c>
      <c r="F18" s="28">
        <v>0</v>
      </c>
      <c r="G18" s="28">
        <v>15</v>
      </c>
      <c r="H18" s="28">
        <v>5</v>
      </c>
      <c r="I18" s="11">
        <v>28</v>
      </c>
      <c r="J18" s="11">
        <v>28</v>
      </c>
      <c r="K18" s="11">
        <v>24</v>
      </c>
      <c r="L18" s="6" t="b">
        <f t="shared" si="22"/>
        <v>1</v>
      </c>
      <c r="M18" s="27">
        <v>25</v>
      </c>
      <c r="N18" s="27">
        <v>10</v>
      </c>
      <c r="O18">
        <f t="shared" si="23"/>
        <v>0</v>
      </c>
      <c r="P18" s="4">
        <f t="shared" si="24"/>
        <v>5</v>
      </c>
      <c r="Q18" t="b">
        <f t="shared" si="25"/>
        <v>1</v>
      </c>
      <c r="R18">
        <f t="shared" si="26"/>
        <v>30</v>
      </c>
      <c r="S18">
        <f t="shared" si="27"/>
        <v>15</v>
      </c>
      <c r="T18" s="5">
        <f t="shared" si="28"/>
        <v>10</v>
      </c>
      <c r="U18" s="5">
        <v>5</v>
      </c>
      <c r="V18" s="6" t="b">
        <f t="shared" si="29"/>
        <v>1</v>
      </c>
      <c r="W18">
        <f t="shared" si="30"/>
        <v>0</v>
      </c>
      <c r="X18">
        <f t="shared" si="31"/>
        <v>18.75</v>
      </c>
      <c r="Y18">
        <f t="shared" si="32"/>
        <v>6.25</v>
      </c>
      <c r="Z18">
        <f t="shared" si="33"/>
        <v>0</v>
      </c>
      <c r="AA18">
        <f t="shared" si="34"/>
        <v>7.5</v>
      </c>
      <c r="AB18">
        <f t="shared" si="35"/>
        <v>2.5</v>
      </c>
      <c r="AC18" s="9">
        <f t="shared" si="17"/>
        <v>0</v>
      </c>
      <c r="AD18" s="9">
        <f t="shared" si="18"/>
        <v>0</v>
      </c>
      <c r="AE18">
        <f t="shared" si="36"/>
        <v>0.29411764705882354</v>
      </c>
      <c r="AF18">
        <f t="shared" si="37"/>
        <v>1.6470588235294117</v>
      </c>
      <c r="AG18">
        <f>$P18*$J18/(SUM($H18:K18))</f>
        <v>1.6470588235294117</v>
      </c>
      <c r="AH18">
        <f t="shared" si="38"/>
        <v>1.411764705882353</v>
      </c>
      <c r="AI18">
        <f t="shared" si="39"/>
        <v>0</v>
      </c>
      <c r="AJ18">
        <f t="shared" si="40"/>
        <v>22.5</v>
      </c>
      <c r="AK18">
        <f t="shared" si="41"/>
        <v>7.5</v>
      </c>
      <c r="AL18">
        <f t="shared" si="19"/>
        <v>7.5</v>
      </c>
      <c r="AM18">
        <f t="shared" si="20"/>
        <v>7.5</v>
      </c>
      <c r="AN18">
        <f t="shared" si="42"/>
        <v>1.75</v>
      </c>
      <c r="AO18">
        <f t="shared" si="43"/>
        <v>1.75</v>
      </c>
      <c r="AP18">
        <f t="shared" si="44"/>
        <v>1.5</v>
      </c>
      <c r="AR18">
        <f t="shared" si="45"/>
        <v>3.5</v>
      </c>
      <c r="AS18">
        <f t="shared" si="46"/>
        <v>3.5</v>
      </c>
      <c r="AT18">
        <f t="shared" si="47"/>
        <v>3</v>
      </c>
      <c r="AU18" s="14">
        <f t="shared" si="48"/>
        <v>100</v>
      </c>
    </row>
    <row r="19" spans="1:47" x14ac:dyDescent="0.25">
      <c r="A19" t="s">
        <v>5</v>
      </c>
      <c r="B19" t="s">
        <v>3</v>
      </c>
      <c r="C19" s="30">
        <v>60</v>
      </c>
      <c r="D19" s="30">
        <f t="shared" si="21"/>
        <v>40</v>
      </c>
      <c r="E19" s="3">
        <v>40</v>
      </c>
      <c r="F19" s="27">
        <v>0</v>
      </c>
      <c r="G19" s="27">
        <v>30</v>
      </c>
      <c r="H19" s="27">
        <v>10</v>
      </c>
      <c r="I19" s="2">
        <v>30</v>
      </c>
      <c r="J19" s="2">
        <v>30</v>
      </c>
      <c r="K19" s="2">
        <v>0</v>
      </c>
      <c r="L19" s="6" t="b">
        <f t="shared" si="22"/>
        <v>1</v>
      </c>
      <c r="M19" s="27">
        <v>50</v>
      </c>
      <c r="N19" s="27">
        <v>10</v>
      </c>
      <c r="O19">
        <f t="shared" si="23"/>
        <v>0</v>
      </c>
      <c r="P19" s="4">
        <f t="shared" si="24"/>
        <v>0</v>
      </c>
      <c r="Q19" t="b">
        <f t="shared" si="25"/>
        <v>1</v>
      </c>
      <c r="R19">
        <v>15</v>
      </c>
      <c r="S19">
        <v>10</v>
      </c>
      <c r="T19" s="5">
        <v>10</v>
      </c>
      <c r="U19" s="5">
        <v>5</v>
      </c>
      <c r="V19" s="6" t="b">
        <f t="shared" si="29"/>
        <v>1</v>
      </c>
      <c r="W19">
        <f t="shared" si="30"/>
        <v>0</v>
      </c>
      <c r="X19">
        <f t="shared" si="31"/>
        <v>37.5</v>
      </c>
      <c r="Y19">
        <f t="shared" si="32"/>
        <v>12.5</v>
      </c>
      <c r="Z19">
        <f t="shared" si="33"/>
        <v>0</v>
      </c>
      <c r="AA19">
        <f t="shared" si="34"/>
        <v>7.5</v>
      </c>
      <c r="AB19">
        <f t="shared" si="35"/>
        <v>2.5</v>
      </c>
      <c r="AC19">
        <f t="shared" si="17"/>
        <v>0</v>
      </c>
      <c r="AD19">
        <f t="shared" si="18"/>
        <v>0</v>
      </c>
      <c r="AE19">
        <f t="shared" si="36"/>
        <v>0</v>
      </c>
      <c r="AF19">
        <f t="shared" si="37"/>
        <v>0</v>
      </c>
      <c r="AG19">
        <f>$P19*$J19/(SUM($H19:K19))</f>
        <v>0</v>
      </c>
      <c r="AH19">
        <f t="shared" si="38"/>
        <v>0</v>
      </c>
      <c r="AI19">
        <f t="shared" si="39"/>
        <v>0</v>
      </c>
      <c r="AJ19">
        <f t="shared" si="40"/>
        <v>11.25</v>
      </c>
      <c r="AK19">
        <f t="shared" si="41"/>
        <v>3.75</v>
      </c>
      <c r="AL19">
        <f t="shared" si="19"/>
        <v>5</v>
      </c>
      <c r="AM19">
        <f t="shared" si="20"/>
        <v>5</v>
      </c>
      <c r="AN19">
        <f t="shared" si="42"/>
        <v>2.5</v>
      </c>
      <c r="AO19">
        <f t="shared" si="43"/>
        <v>2.5</v>
      </c>
      <c r="AP19">
        <f t="shared" si="44"/>
        <v>0</v>
      </c>
      <c r="AR19">
        <f t="shared" si="45"/>
        <v>5</v>
      </c>
      <c r="AS19">
        <f t="shared" si="46"/>
        <v>5</v>
      </c>
      <c r="AT19">
        <f t="shared" si="47"/>
        <v>0</v>
      </c>
      <c r="AU19" s="7">
        <f t="shared" si="48"/>
        <v>100</v>
      </c>
    </row>
    <row r="20" spans="1:47" x14ac:dyDescent="0.25">
      <c r="A20" t="s">
        <v>5</v>
      </c>
      <c r="B20" t="s">
        <v>4</v>
      </c>
      <c r="C20" s="30">
        <v>60</v>
      </c>
      <c r="D20" s="30">
        <f t="shared" si="21"/>
        <v>40</v>
      </c>
      <c r="E20" s="3">
        <v>40</v>
      </c>
      <c r="F20" s="27">
        <v>0</v>
      </c>
      <c r="G20" s="27">
        <v>30</v>
      </c>
      <c r="H20" s="27">
        <v>10</v>
      </c>
      <c r="I20" s="2">
        <v>30</v>
      </c>
      <c r="J20" s="2">
        <v>30</v>
      </c>
      <c r="K20" s="2">
        <v>0</v>
      </c>
      <c r="L20" s="6" t="b">
        <f t="shared" si="22"/>
        <v>1</v>
      </c>
      <c r="M20" s="27">
        <v>45</v>
      </c>
      <c r="N20" s="27">
        <v>10</v>
      </c>
      <c r="O20">
        <f t="shared" si="23"/>
        <v>0</v>
      </c>
      <c r="P20" s="4">
        <f t="shared" si="24"/>
        <v>5</v>
      </c>
      <c r="Q20" t="b">
        <f t="shared" si="25"/>
        <v>1</v>
      </c>
      <c r="R20">
        <v>15</v>
      </c>
      <c r="S20">
        <v>10</v>
      </c>
      <c r="T20" s="5">
        <v>10</v>
      </c>
      <c r="U20" s="5">
        <v>5</v>
      </c>
      <c r="V20" s="6" t="b">
        <f t="shared" si="29"/>
        <v>1</v>
      </c>
      <c r="W20" s="32">
        <f t="shared" si="30"/>
        <v>0</v>
      </c>
      <c r="X20">
        <f t="shared" si="31"/>
        <v>33.75</v>
      </c>
      <c r="Y20">
        <f t="shared" si="32"/>
        <v>11.25</v>
      </c>
      <c r="Z20">
        <f t="shared" si="33"/>
        <v>0</v>
      </c>
      <c r="AA20">
        <f t="shared" si="34"/>
        <v>7.5</v>
      </c>
      <c r="AB20">
        <f t="shared" si="35"/>
        <v>2.5</v>
      </c>
      <c r="AC20">
        <f t="shared" si="17"/>
        <v>0</v>
      </c>
      <c r="AD20">
        <f t="shared" si="18"/>
        <v>0</v>
      </c>
      <c r="AE20" s="32">
        <f>$P20*$H20/(SUM($H20:$K20))</f>
        <v>0.7142857142857143</v>
      </c>
      <c r="AF20" s="32">
        <f>$P20*$I20/(SUM($H20:$K20))</f>
        <v>2.1428571428571428</v>
      </c>
      <c r="AG20" s="32">
        <f>$P20*$J20/(SUM($H20:$K20))</f>
        <v>2.1428571428571428</v>
      </c>
      <c r="AH20">
        <f t="shared" ref="AH20:AH21" si="49">$P20*$K20/(SUM($I20:$K20))</f>
        <v>0</v>
      </c>
      <c r="AI20">
        <f t="shared" si="39"/>
        <v>0</v>
      </c>
      <c r="AJ20">
        <f t="shared" si="40"/>
        <v>11.25</v>
      </c>
      <c r="AK20">
        <f t="shared" si="41"/>
        <v>3.75</v>
      </c>
      <c r="AL20">
        <f t="shared" si="19"/>
        <v>5</v>
      </c>
      <c r="AM20">
        <f t="shared" si="20"/>
        <v>5</v>
      </c>
      <c r="AN20">
        <f t="shared" si="42"/>
        <v>2.5</v>
      </c>
      <c r="AO20">
        <f t="shared" si="43"/>
        <v>2.5</v>
      </c>
      <c r="AP20">
        <f t="shared" si="44"/>
        <v>0</v>
      </c>
      <c r="AQ20" s="32">
        <f>$T20*$H20/SUM($H20:$K20)</f>
        <v>1.4285714285714286</v>
      </c>
      <c r="AR20">
        <f>$T20*$I20/SUM($H20:$K20)</f>
        <v>4.2857142857142856</v>
      </c>
      <c r="AS20">
        <f>$T20*$J20/SUM($H20:$K20)</f>
        <v>4.2857142857142856</v>
      </c>
      <c r="AT20">
        <f>$T20*$K20/SUM($H20:$K20)</f>
        <v>0</v>
      </c>
      <c r="AU20" s="7">
        <f t="shared" si="48"/>
        <v>100.00000000000001</v>
      </c>
    </row>
    <row r="21" spans="1:47" x14ac:dyDescent="0.25">
      <c r="A21" t="s">
        <v>6</v>
      </c>
      <c r="B21" t="s">
        <v>7</v>
      </c>
      <c r="C21" s="1">
        <v>80</v>
      </c>
      <c r="D21" s="1">
        <v>20</v>
      </c>
      <c r="E21" s="3">
        <v>80</v>
      </c>
      <c r="F21" s="27">
        <v>0</v>
      </c>
      <c r="G21" s="27">
        <v>60</v>
      </c>
      <c r="H21" s="27">
        <v>20</v>
      </c>
      <c r="I21" s="2">
        <v>15</v>
      </c>
      <c r="J21" s="2">
        <v>5</v>
      </c>
      <c r="K21" s="2">
        <v>0</v>
      </c>
      <c r="L21" s="6" t="b">
        <f t="shared" si="22"/>
        <v>1</v>
      </c>
      <c r="M21">
        <v>60</v>
      </c>
      <c r="N21">
        <v>15</v>
      </c>
      <c r="O21">
        <f t="shared" si="23"/>
        <v>0</v>
      </c>
      <c r="P21" s="4">
        <f t="shared" si="24"/>
        <v>5</v>
      </c>
      <c r="Q21" t="b">
        <f t="shared" si="25"/>
        <v>1</v>
      </c>
      <c r="R21">
        <v>10</v>
      </c>
      <c r="S21">
        <v>5</v>
      </c>
      <c r="T21" s="5">
        <v>3</v>
      </c>
      <c r="U21" s="5">
        <v>2</v>
      </c>
      <c r="V21" s="6" t="b">
        <f t="shared" si="29"/>
        <v>1</v>
      </c>
      <c r="W21" s="32">
        <f t="shared" si="30"/>
        <v>0</v>
      </c>
      <c r="X21">
        <f t="shared" si="31"/>
        <v>45</v>
      </c>
      <c r="Y21">
        <f t="shared" si="32"/>
        <v>15</v>
      </c>
      <c r="Z21">
        <f t="shared" si="33"/>
        <v>0</v>
      </c>
      <c r="AA21">
        <f t="shared" si="34"/>
        <v>11.25</v>
      </c>
      <c r="AB21">
        <f t="shared" si="35"/>
        <v>3.75</v>
      </c>
      <c r="AC21">
        <f t="shared" si="17"/>
        <v>0</v>
      </c>
      <c r="AD21">
        <f t="shared" si="18"/>
        <v>0</v>
      </c>
      <c r="AE21" s="32">
        <f t="shared" ref="AE21" si="50">$P21*$H21/(SUM($H21:$K21))</f>
        <v>2.5</v>
      </c>
      <c r="AF21" s="32">
        <f t="shared" ref="AF21" si="51">$P21*$I21/(SUM($H21:$K21))</f>
        <v>1.875</v>
      </c>
      <c r="AG21" s="32">
        <f t="shared" ref="AG21" si="52">$P21*$J21/(SUM($H21:$K21))</f>
        <v>0.625</v>
      </c>
      <c r="AH21">
        <f t="shared" si="49"/>
        <v>0</v>
      </c>
      <c r="AI21">
        <f t="shared" si="39"/>
        <v>0</v>
      </c>
      <c r="AJ21">
        <f t="shared" si="40"/>
        <v>7.5</v>
      </c>
      <c r="AK21">
        <f t="shared" si="41"/>
        <v>2.5</v>
      </c>
      <c r="AL21">
        <f t="shared" si="19"/>
        <v>2.5</v>
      </c>
      <c r="AM21">
        <f t="shared" si="20"/>
        <v>2.5</v>
      </c>
      <c r="AN21">
        <f t="shared" si="42"/>
        <v>1.5</v>
      </c>
      <c r="AO21">
        <f t="shared" si="43"/>
        <v>0.5</v>
      </c>
      <c r="AP21">
        <f t="shared" si="44"/>
        <v>0</v>
      </c>
      <c r="AQ21" s="32">
        <f>$T21*$H21/SUM($H21:$K21)</f>
        <v>1.5</v>
      </c>
      <c r="AR21">
        <f t="shared" ref="AR21" si="53">$T21*$I21/SUM($H21:$K21)</f>
        <v>1.125</v>
      </c>
      <c r="AS21">
        <f t="shared" ref="AS21" si="54">$T21*$J21/SUM($H21:$K21)</f>
        <v>0.375</v>
      </c>
      <c r="AT21">
        <f t="shared" ref="AT21" si="55">$T21*$K21/SUM($H21:$K21)</f>
        <v>0</v>
      </c>
      <c r="AU21" s="7">
        <f t="shared" si="48"/>
        <v>100</v>
      </c>
    </row>
    <row r="22" spans="1:47" s="9" customFormat="1" x14ac:dyDescent="0.25">
      <c r="A22" s="9" t="s">
        <v>33</v>
      </c>
      <c r="B22" s="9" t="s">
        <v>7</v>
      </c>
      <c r="C22" s="10">
        <v>100</v>
      </c>
      <c r="D22" s="10">
        <v>0</v>
      </c>
      <c r="E22" s="15">
        <v>100</v>
      </c>
      <c r="F22" s="28">
        <v>0</v>
      </c>
      <c r="G22" s="28">
        <v>100</v>
      </c>
      <c r="H22" s="28">
        <f>H10*E22/100</f>
        <v>0</v>
      </c>
      <c r="I22" s="11">
        <v>0</v>
      </c>
      <c r="J22" s="11">
        <v>0</v>
      </c>
      <c r="K22" s="11">
        <v>0</v>
      </c>
      <c r="L22" s="6" t="b">
        <f t="shared" si="22"/>
        <v>1</v>
      </c>
      <c r="M22">
        <f t="shared" ref="M22" si="56">M10*E22/100</f>
        <v>85</v>
      </c>
      <c r="N22">
        <f t="shared" ref="N22" si="57">N10*E22/100</f>
        <v>15</v>
      </c>
      <c r="O22">
        <f t="shared" si="23"/>
        <v>0</v>
      </c>
      <c r="P22" s="4">
        <f t="shared" si="24"/>
        <v>0</v>
      </c>
      <c r="Q22" t="b">
        <f t="shared" si="25"/>
        <v>1</v>
      </c>
      <c r="R22" s="9">
        <f t="shared" ref="R22" si="58">R10*E22/100</f>
        <v>0</v>
      </c>
      <c r="S22" s="9">
        <f t="shared" ref="S22" si="59">S10*E22/100</f>
        <v>0</v>
      </c>
      <c r="T22" s="13">
        <v>0</v>
      </c>
      <c r="U22" s="13">
        <v>0</v>
      </c>
      <c r="V22" s="6" t="b">
        <f t="shared" si="29"/>
        <v>1</v>
      </c>
      <c r="W22">
        <f t="shared" si="30"/>
        <v>0</v>
      </c>
      <c r="X22">
        <f t="shared" si="31"/>
        <v>85</v>
      </c>
      <c r="Y22">
        <f t="shared" si="32"/>
        <v>0</v>
      </c>
      <c r="Z22">
        <f t="shared" si="33"/>
        <v>0</v>
      </c>
      <c r="AA22">
        <f t="shared" si="34"/>
        <v>15</v>
      </c>
      <c r="AB22">
        <f t="shared" si="35"/>
        <v>0</v>
      </c>
      <c r="AC22">
        <f t="shared" si="17"/>
        <v>0</v>
      </c>
      <c r="AD22">
        <f t="shared" si="18"/>
        <v>0</v>
      </c>
      <c r="AE22">
        <v>0</v>
      </c>
      <c r="AF22">
        <v>0</v>
      </c>
      <c r="AG22">
        <v>0</v>
      </c>
      <c r="AH22">
        <v>0</v>
      </c>
      <c r="AI22">
        <f t="shared" si="39"/>
        <v>0</v>
      </c>
      <c r="AJ22">
        <f t="shared" si="40"/>
        <v>0</v>
      </c>
      <c r="AK22">
        <f t="shared" si="41"/>
        <v>0</v>
      </c>
      <c r="AL22">
        <f t="shared" si="19"/>
        <v>0</v>
      </c>
      <c r="AM22">
        <f t="shared" si="20"/>
        <v>0</v>
      </c>
      <c r="AN22">
        <v>0</v>
      </c>
      <c r="AO22">
        <v>0</v>
      </c>
      <c r="AP22">
        <v>0</v>
      </c>
      <c r="AQ22" s="9">
        <v>0</v>
      </c>
      <c r="AR22" s="9">
        <v>0</v>
      </c>
      <c r="AS22" s="9">
        <v>0</v>
      </c>
      <c r="AT22" s="9">
        <v>0</v>
      </c>
      <c r="AU22" s="14">
        <f t="shared" si="48"/>
        <v>100</v>
      </c>
    </row>
    <row r="24" spans="1:47" x14ac:dyDescent="0.25">
      <c r="M24" s="31"/>
    </row>
    <row r="25" spans="1:47" x14ac:dyDescent="0.25">
      <c r="M25" s="31"/>
    </row>
    <row r="26" spans="1:47" x14ac:dyDescent="0.25">
      <c r="A26" s="38" t="s">
        <v>70</v>
      </c>
      <c r="B26" s="38"/>
      <c r="C26" s="38"/>
      <c r="D26" s="38"/>
      <c r="E26" s="38"/>
    </row>
    <row r="28" spans="1:47" x14ac:dyDescent="0.25">
      <c r="A28" t="s">
        <v>53</v>
      </c>
      <c r="F28" s="39" t="s">
        <v>27</v>
      </c>
      <c r="G28" s="39"/>
      <c r="H28" s="39"/>
      <c r="I28" s="17"/>
      <c r="J28" s="17"/>
      <c r="K28" s="17"/>
      <c r="L28" s="17"/>
      <c r="M28" s="40" t="s">
        <v>28</v>
      </c>
      <c r="N28" s="40"/>
      <c r="O28" s="40"/>
      <c r="P28" s="40"/>
      <c r="Q28" s="17"/>
      <c r="R28" s="41" t="s">
        <v>29</v>
      </c>
      <c r="S28" s="41"/>
      <c r="T28" s="41"/>
      <c r="U28" s="41"/>
      <c r="W28" s="42" t="s">
        <v>12</v>
      </c>
      <c r="X28" s="42"/>
      <c r="Y28" s="42"/>
      <c r="Z28" s="42"/>
      <c r="AA28" s="42"/>
      <c r="AB28" s="42"/>
      <c r="AC28" s="16"/>
      <c r="AD28" s="16"/>
      <c r="AE28" s="16"/>
      <c r="AF28" s="16"/>
      <c r="AG28" s="16"/>
      <c r="AH28" s="16"/>
      <c r="AI28" s="41" t="s">
        <v>11</v>
      </c>
      <c r="AJ28" s="41"/>
      <c r="AK28" s="41"/>
      <c r="AL28" s="41"/>
      <c r="AM28" s="41"/>
      <c r="AN28" s="41"/>
    </row>
    <row r="29" spans="1:47" x14ac:dyDescent="0.25">
      <c r="C29" t="s">
        <v>14</v>
      </c>
      <c r="D29" t="s">
        <v>15</v>
      </c>
      <c r="E29" t="s">
        <v>30</v>
      </c>
      <c r="F29">
        <v>1</v>
      </c>
      <c r="G29">
        <v>2</v>
      </c>
      <c r="H29">
        <v>3</v>
      </c>
      <c r="I29" t="s">
        <v>30</v>
      </c>
      <c r="M29" t="s">
        <v>8</v>
      </c>
      <c r="N29" t="s">
        <v>9</v>
      </c>
      <c r="O29" t="s">
        <v>34</v>
      </c>
      <c r="P29" t="s">
        <v>55</v>
      </c>
      <c r="Q29" t="s">
        <v>42</v>
      </c>
      <c r="R29" t="s">
        <v>10</v>
      </c>
      <c r="S29" t="s">
        <v>13</v>
      </c>
      <c r="T29" t="s">
        <v>54</v>
      </c>
      <c r="U29" t="s">
        <v>38</v>
      </c>
      <c r="V29" t="s">
        <v>30</v>
      </c>
      <c r="W29" t="s">
        <v>16</v>
      </c>
      <c r="X29" t="s">
        <v>17</v>
      </c>
      <c r="Y29" t="s">
        <v>18</v>
      </c>
      <c r="Z29" t="s">
        <v>19</v>
      </c>
      <c r="AA29" t="s">
        <v>20</v>
      </c>
      <c r="AB29" t="s">
        <v>21</v>
      </c>
      <c r="AC29" t="s">
        <v>35</v>
      </c>
      <c r="AD29" t="s">
        <v>36</v>
      </c>
      <c r="AE29" t="s">
        <v>56</v>
      </c>
      <c r="AF29" t="s">
        <v>57</v>
      </c>
      <c r="AG29" t="s">
        <v>58</v>
      </c>
      <c r="AH29" t="s">
        <v>59</v>
      </c>
      <c r="AI29" t="s">
        <v>22</v>
      </c>
      <c r="AJ29" t="s">
        <v>23</v>
      </c>
      <c r="AK29" t="s">
        <v>24</v>
      </c>
      <c r="AL29" t="s">
        <v>25</v>
      </c>
      <c r="AM29" t="s">
        <v>26</v>
      </c>
      <c r="AN29" t="s">
        <v>56</v>
      </c>
    </row>
    <row r="30" spans="1:47" x14ac:dyDescent="0.25">
      <c r="A30" t="s">
        <v>0</v>
      </c>
      <c r="B30" t="s">
        <v>2</v>
      </c>
      <c r="C30" s="1">
        <v>70</v>
      </c>
      <c r="D30" s="1">
        <v>30</v>
      </c>
      <c r="E30" s="18" t="b">
        <f>SUM(C30:D30)=100</f>
        <v>1</v>
      </c>
      <c r="F30" s="2">
        <v>60</v>
      </c>
      <c r="G30" s="2">
        <v>25</v>
      </c>
      <c r="H30" s="2">
        <v>15</v>
      </c>
      <c r="I30" s="18" t="b">
        <f>SUM(F30:H30)=100</f>
        <v>1</v>
      </c>
      <c r="M30" s="4">
        <f>C30*0.2</f>
        <v>14</v>
      </c>
      <c r="N30" s="4">
        <f>C30*0.3</f>
        <v>21</v>
      </c>
      <c r="O30" s="4">
        <v>0</v>
      </c>
      <c r="P30" s="4">
        <f>C30*0.5</f>
        <v>35</v>
      </c>
      <c r="Q30" t="b">
        <f>SUM(M30:P30)=C30</f>
        <v>1</v>
      </c>
      <c r="R30" s="5">
        <f>D30*0.25</f>
        <v>7.5</v>
      </c>
      <c r="S30" s="5">
        <f>D30*0.15</f>
        <v>4.5</v>
      </c>
      <c r="T30" s="5">
        <f>D30*0.6</f>
        <v>18</v>
      </c>
      <c r="U30" s="5">
        <v>0</v>
      </c>
      <c r="V30" s="6" t="b">
        <f>SUM(M30:U30)=100</f>
        <v>1</v>
      </c>
      <c r="W30">
        <f>M30*F30/100</f>
        <v>8.4</v>
      </c>
      <c r="X30">
        <f>M30*G30/100</f>
        <v>3.5</v>
      </c>
      <c r="Y30">
        <f t="shared" ref="Y30:Y36" si="60">M30*H30/100</f>
        <v>2.1</v>
      </c>
      <c r="Z30">
        <f>N30*F30/100</f>
        <v>12.6</v>
      </c>
      <c r="AA30">
        <f>N30*G30/100</f>
        <v>5.25</v>
      </c>
      <c r="AB30">
        <f>N30*H30/100</f>
        <v>3.15</v>
      </c>
      <c r="AE30">
        <f>P30</f>
        <v>35</v>
      </c>
      <c r="AI30">
        <f>R30*F30/100</f>
        <v>4.5</v>
      </c>
      <c r="AJ30">
        <f t="shared" ref="AJ30:AJ36" si="61">R30*G30/100</f>
        <v>1.875</v>
      </c>
      <c r="AK30">
        <f t="shared" ref="AK30:AK36" si="62">R30*H30/100</f>
        <v>1.125</v>
      </c>
      <c r="AL30">
        <f t="shared" ref="AL30:AL36" si="63">S30/2</f>
        <v>2.25</v>
      </c>
      <c r="AM30">
        <f t="shared" ref="AM30:AM36" si="64">S30/2</f>
        <v>2.25</v>
      </c>
      <c r="AN30">
        <f>T30</f>
        <v>18</v>
      </c>
      <c r="AO30" s="7">
        <f>SUM(W30:AN30)</f>
        <v>100</v>
      </c>
    </row>
    <row r="31" spans="1:47" x14ac:dyDescent="0.25">
      <c r="A31" t="s">
        <v>1</v>
      </c>
      <c r="B31" t="s">
        <v>3</v>
      </c>
      <c r="C31" s="1">
        <v>70</v>
      </c>
      <c r="D31" s="1">
        <v>30</v>
      </c>
      <c r="E31" s="18" t="b">
        <f t="shared" ref="E31:E36" si="65">SUM(C31:D31)=100</f>
        <v>1</v>
      </c>
      <c r="F31" s="2">
        <v>50</v>
      </c>
      <c r="G31" s="2">
        <v>40</v>
      </c>
      <c r="H31" s="2">
        <v>10</v>
      </c>
      <c r="I31" s="18" t="b">
        <f t="shared" ref="I31:I36" si="66">SUM(F31:H31)=100</f>
        <v>1</v>
      </c>
      <c r="M31" s="4">
        <f t="shared" ref="M31:M36" si="67">C31*0.2</f>
        <v>14</v>
      </c>
      <c r="N31" s="4">
        <f t="shared" ref="N31:N36" si="68">C31*0.3</f>
        <v>21</v>
      </c>
      <c r="O31" s="4">
        <v>0</v>
      </c>
      <c r="P31" s="4">
        <f t="shared" ref="P31:P36" si="69">C31*0.5</f>
        <v>35</v>
      </c>
      <c r="Q31" t="b">
        <f t="shared" ref="Q31:Q36" si="70">SUM(M31:P31)=C31</f>
        <v>1</v>
      </c>
      <c r="R31" s="5">
        <f t="shared" ref="R31:R36" si="71">D31*0.25</f>
        <v>7.5</v>
      </c>
      <c r="S31" s="5">
        <f t="shared" ref="S31:S36" si="72">D31*0.15</f>
        <v>4.5</v>
      </c>
      <c r="T31" s="5">
        <f t="shared" ref="T31:T36" si="73">D31*0.6</f>
        <v>18</v>
      </c>
      <c r="U31" s="5">
        <v>0</v>
      </c>
      <c r="V31" s="6" t="b">
        <f t="shared" ref="V31:V36" si="74">SUM(M31:U31)=100</f>
        <v>1</v>
      </c>
      <c r="W31">
        <f t="shared" ref="W31:W36" si="75">M31*F31/100</f>
        <v>7</v>
      </c>
      <c r="X31">
        <f t="shared" ref="X31:X36" si="76">M31*G31/100</f>
        <v>5.6</v>
      </c>
      <c r="Y31">
        <f t="shared" si="60"/>
        <v>1.4</v>
      </c>
      <c r="Z31">
        <f t="shared" ref="Z31:Z36" si="77">N31*F31/100</f>
        <v>10.5</v>
      </c>
      <c r="AA31">
        <f t="shared" ref="AA31:AA36" si="78">N31*G31/100</f>
        <v>8.4</v>
      </c>
      <c r="AB31">
        <f t="shared" ref="AB31:AB36" si="79">N31*H31/100</f>
        <v>2.1</v>
      </c>
      <c r="AE31">
        <f t="shared" ref="AE31:AE36" si="80">P31</f>
        <v>35</v>
      </c>
      <c r="AI31">
        <f t="shared" ref="AI31:AI36" si="81">R31*F31/100</f>
        <v>3.75</v>
      </c>
      <c r="AJ31">
        <f t="shared" si="61"/>
        <v>3</v>
      </c>
      <c r="AK31">
        <f t="shared" si="62"/>
        <v>0.75</v>
      </c>
      <c r="AL31">
        <f t="shared" si="63"/>
        <v>2.25</v>
      </c>
      <c r="AM31">
        <f t="shared" si="64"/>
        <v>2.25</v>
      </c>
      <c r="AN31">
        <f t="shared" ref="AN31:AN36" si="82">T31</f>
        <v>18</v>
      </c>
      <c r="AO31" s="7">
        <f t="shared" ref="AO31:AO36" si="83">SUM(W31:AN31)</f>
        <v>100</v>
      </c>
    </row>
    <row r="32" spans="1:47" x14ac:dyDescent="0.25">
      <c r="A32" t="s">
        <v>1</v>
      </c>
      <c r="B32" t="s">
        <v>4</v>
      </c>
      <c r="C32" s="1">
        <v>70</v>
      </c>
      <c r="D32" s="1">
        <v>30</v>
      </c>
      <c r="E32" s="18" t="b">
        <f t="shared" si="65"/>
        <v>1</v>
      </c>
      <c r="F32" s="2">
        <v>70</v>
      </c>
      <c r="G32" s="2">
        <v>25</v>
      </c>
      <c r="H32" s="2">
        <v>5</v>
      </c>
      <c r="I32" s="18" t="b">
        <f t="shared" si="66"/>
        <v>1</v>
      </c>
      <c r="M32" s="4">
        <f t="shared" si="67"/>
        <v>14</v>
      </c>
      <c r="N32" s="4">
        <f t="shared" si="68"/>
        <v>21</v>
      </c>
      <c r="O32" s="4">
        <v>0</v>
      </c>
      <c r="P32" s="4">
        <f t="shared" si="69"/>
        <v>35</v>
      </c>
      <c r="Q32" t="b">
        <f t="shared" si="70"/>
        <v>1</v>
      </c>
      <c r="R32" s="5">
        <f t="shared" si="71"/>
        <v>7.5</v>
      </c>
      <c r="S32" s="5">
        <f t="shared" si="72"/>
        <v>4.5</v>
      </c>
      <c r="T32" s="5">
        <f t="shared" si="73"/>
        <v>18</v>
      </c>
      <c r="U32" s="5">
        <v>0</v>
      </c>
      <c r="V32" s="6" t="b">
        <f t="shared" si="74"/>
        <v>1</v>
      </c>
      <c r="W32">
        <f t="shared" si="75"/>
        <v>9.8000000000000007</v>
      </c>
      <c r="X32">
        <f t="shared" si="76"/>
        <v>3.5</v>
      </c>
      <c r="Y32">
        <f t="shared" si="60"/>
        <v>0.7</v>
      </c>
      <c r="Z32">
        <f t="shared" si="77"/>
        <v>14.7</v>
      </c>
      <c r="AA32">
        <f t="shared" si="78"/>
        <v>5.25</v>
      </c>
      <c r="AB32">
        <f t="shared" si="79"/>
        <v>1.05</v>
      </c>
      <c r="AE32">
        <f t="shared" si="80"/>
        <v>35</v>
      </c>
      <c r="AI32">
        <f t="shared" si="81"/>
        <v>5.25</v>
      </c>
      <c r="AJ32">
        <f t="shared" si="61"/>
        <v>1.875</v>
      </c>
      <c r="AK32">
        <f t="shared" si="62"/>
        <v>0.375</v>
      </c>
      <c r="AL32">
        <f t="shared" si="63"/>
        <v>2.25</v>
      </c>
      <c r="AM32">
        <f t="shared" si="64"/>
        <v>2.25</v>
      </c>
      <c r="AN32">
        <f t="shared" si="82"/>
        <v>18</v>
      </c>
      <c r="AO32" s="7">
        <f t="shared" si="83"/>
        <v>100</v>
      </c>
    </row>
    <row r="33" spans="1:47" x14ac:dyDescent="0.25">
      <c r="A33" t="s">
        <v>5</v>
      </c>
      <c r="B33" t="s">
        <v>3</v>
      </c>
      <c r="C33" s="1">
        <v>80</v>
      </c>
      <c r="D33" s="1">
        <v>20</v>
      </c>
      <c r="E33" s="18" t="b">
        <f t="shared" si="65"/>
        <v>1</v>
      </c>
      <c r="F33" s="2">
        <v>50</v>
      </c>
      <c r="G33" s="2">
        <v>40</v>
      </c>
      <c r="H33" s="2">
        <v>10</v>
      </c>
      <c r="I33" s="18" t="b">
        <f t="shared" si="66"/>
        <v>1</v>
      </c>
      <c r="M33" s="4">
        <f t="shared" si="67"/>
        <v>16</v>
      </c>
      <c r="N33" s="4">
        <f t="shared" si="68"/>
        <v>24</v>
      </c>
      <c r="O33" s="4">
        <v>0</v>
      </c>
      <c r="P33" s="4">
        <f t="shared" si="69"/>
        <v>40</v>
      </c>
      <c r="Q33" t="b">
        <f t="shared" si="70"/>
        <v>1</v>
      </c>
      <c r="R33" s="5">
        <f t="shared" si="71"/>
        <v>5</v>
      </c>
      <c r="S33" s="5">
        <f t="shared" si="72"/>
        <v>3</v>
      </c>
      <c r="T33" s="5">
        <f t="shared" si="73"/>
        <v>12</v>
      </c>
      <c r="U33" s="5">
        <v>0</v>
      </c>
      <c r="V33" s="6" t="b">
        <f t="shared" si="74"/>
        <v>1</v>
      </c>
      <c r="W33">
        <f t="shared" si="75"/>
        <v>8</v>
      </c>
      <c r="X33">
        <f t="shared" si="76"/>
        <v>6.4</v>
      </c>
      <c r="Y33">
        <f t="shared" si="60"/>
        <v>1.6</v>
      </c>
      <c r="Z33">
        <f t="shared" si="77"/>
        <v>12</v>
      </c>
      <c r="AA33">
        <f t="shared" si="78"/>
        <v>9.6</v>
      </c>
      <c r="AB33">
        <f t="shared" si="79"/>
        <v>2.4</v>
      </c>
      <c r="AE33">
        <f t="shared" si="80"/>
        <v>40</v>
      </c>
      <c r="AI33">
        <f t="shared" si="81"/>
        <v>2.5</v>
      </c>
      <c r="AJ33">
        <f t="shared" si="61"/>
        <v>2</v>
      </c>
      <c r="AK33">
        <f t="shared" si="62"/>
        <v>0.5</v>
      </c>
      <c r="AL33">
        <f t="shared" si="63"/>
        <v>1.5</v>
      </c>
      <c r="AM33">
        <f t="shared" si="64"/>
        <v>1.5</v>
      </c>
      <c r="AN33">
        <f t="shared" si="82"/>
        <v>12</v>
      </c>
      <c r="AO33" s="7">
        <f t="shared" si="83"/>
        <v>100</v>
      </c>
    </row>
    <row r="34" spans="1:47" x14ac:dyDescent="0.25">
      <c r="A34" t="s">
        <v>5</v>
      </c>
      <c r="B34" t="s">
        <v>4</v>
      </c>
      <c r="C34" s="1">
        <v>80</v>
      </c>
      <c r="D34" s="1">
        <v>20</v>
      </c>
      <c r="E34" s="18" t="b">
        <f t="shared" si="65"/>
        <v>1</v>
      </c>
      <c r="F34" s="2">
        <v>70</v>
      </c>
      <c r="G34" s="2">
        <v>25</v>
      </c>
      <c r="H34" s="2">
        <v>5</v>
      </c>
      <c r="I34" s="18" t="b">
        <f t="shared" si="66"/>
        <v>1</v>
      </c>
      <c r="M34" s="4">
        <f t="shared" si="67"/>
        <v>16</v>
      </c>
      <c r="N34" s="4">
        <f t="shared" si="68"/>
        <v>24</v>
      </c>
      <c r="O34" s="4">
        <v>0</v>
      </c>
      <c r="P34" s="4">
        <f t="shared" si="69"/>
        <v>40</v>
      </c>
      <c r="Q34" t="b">
        <f t="shared" si="70"/>
        <v>1</v>
      </c>
      <c r="R34" s="5">
        <f t="shared" si="71"/>
        <v>5</v>
      </c>
      <c r="S34" s="5">
        <f t="shared" si="72"/>
        <v>3</v>
      </c>
      <c r="T34" s="5">
        <f t="shared" si="73"/>
        <v>12</v>
      </c>
      <c r="U34" s="5">
        <v>0</v>
      </c>
      <c r="V34" s="6" t="b">
        <f t="shared" si="74"/>
        <v>1</v>
      </c>
      <c r="W34">
        <f t="shared" si="75"/>
        <v>11.2</v>
      </c>
      <c r="X34">
        <f t="shared" si="76"/>
        <v>4</v>
      </c>
      <c r="Y34">
        <f t="shared" si="60"/>
        <v>0.8</v>
      </c>
      <c r="Z34">
        <f t="shared" si="77"/>
        <v>16.8</v>
      </c>
      <c r="AA34">
        <f t="shared" si="78"/>
        <v>6</v>
      </c>
      <c r="AB34">
        <f t="shared" si="79"/>
        <v>1.2</v>
      </c>
      <c r="AE34">
        <f t="shared" si="80"/>
        <v>40</v>
      </c>
      <c r="AI34">
        <f t="shared" si="81"/>
        <v>3.5</v>
      </c>
      <c r="AJ34">
        <f t="shared" si="61"/>
        <v>1.25</v>
      </c>
      <c r="AK34">
        <f t="shared" si="62"/>
        <v>0.25</v>
      </c>
      <c r="AL34">
        <f t="shared" si="63"/>
        <v>1.5</v>
      </c>
      <c r="AM34">
        <f t="shared" si="64"/>
        <v>1.5</v>
      </c>
      <c r="AN34">
        <f t="shared" si="82"/>
        <v>12</v>
      </c>
      <c r="AO34" s="7">
        <f t="shared" si="83"/>
        <v>100</v>
      </c>
    </row>
    <row r="35" spans="1:47" x14ac:dyDescent="0.25">
      <c r="A35" t="s">
        <v>6</v>
      </c>
      <c r="B35" t="s">
        <v>7</v>
      </c>
      <c r="C35" s="1">
        <v>90</v>
      </c>
      <c r="D35" s="1">
        <v>10</v>
      </c>
      <c r="E35" s="18" t="b">
        <f t="shared" si="65"/>
        <v>1</v>
      </c>
      <c r="F35" s="2">
        <v>70</v>
      </c>
      <c r="G35" s="2">
        <v>30</v>
      </c>
      <c r="H35" s="2">
        <v>0</v>
      </c>
      <c r="I35" s="18" t="b">
        <f t="shared" si="66"/>
        <v>1</v>
      </c>
      <c r="M35" s="4">
        <f t="shared" si="67"/>
        <v>18</v>
      </c>
      <c r="N35" s="4">
        <f t="shared" si="68"/>
        <v>27</v>
      </c>
      <c r="O35" s="4">
        <v>0</v>
      </c>
      <c r="P35" s="4">
        <f t="shared" si="69"/>
        <v>45</v>
      </c>
      <c r="Q35" t="b">
        <f t="shared" si="70"/>
        <v>1</v>
      </c>
      <c r="R35" s="5">
        <f t="shared" si="71"/>
        <v>2.5</v>
      </c>
      <c r="S35" s="5">
        <f t="shared" si="72"/>
        <v>1.5</v>
      </c>
      <c r="T35" s="5">
        <f t="shared" si="73"/>
        <v>6</v>
      </c>
      <c r="U35" s="5">
        <v>0</v>
      </c>
      <c r="V35" s="6" t="b">
        <f t="shared" si="74"/>
        <v>1</v>
      </c>
      <c r="W35">
        <f t="shared" si="75"/>
        <v>12.6</v>
      </c>
      <c r="X35">
        <f t="shared" si="76"/>
        <v>5.4</v>
      </c>
      <c r="Y35">
        <f t="shared" si="60"/>
        <v>0</v>
      </c>
      <c r="Z35">
        <f t="shared" si="77"/>
        <v>18.899999999999999</v>
      </c>
      <c r="AA35">
        <f t="shared" si="78"/>
        <v>8.1</v>
      </c>
      <c r="AB35">
        <f t="shared" si="79"/>
        <v>0</v>
      </c>
      <c r="AE35">
        <f t="shared" si="80"/>
        <v>45</v>
      </c>
      <c r="AI35">
        <f t="shared" si="81"/>
        <v>1.75</v>
      </c>
      <c r="AJ35">
        <f t="shared" si="61"/>
        <v>0.75</v>
      </c>
      <c r="AK35">
        <f t="shared" si="62"/>
        <v>0</v>
      </c>
      <c r="AL35">
        <f t="shared" si="63"/>
        <v>0.75</v>
      </c>
      <c r="AM35">
        <f t="shared" si="64"/>
        <v>0.75</v>
      </c>
      <c r="AN35">
        <f t="shared" si="82"/>
        <v>6</v>
      </c>
      <c r="AO35" s="7">
        <f t="shared" si="83"/>
        <v>100</v>
      </c>
    </row>
    <row r="36" spans="1:47" s="9" customFormat="1" x14ac:dyDescent="0.25">
      <c r="A36" s="9" t="s">
        <v>33</v>
      </c>
      <c r="B36" s="9" t="s">
        <v>7</v>
      </c>
      <c r="C36" s="10">
        <v>100</v>
      </c>
      <c r="D36" s="10">
        <v>0</v>
      </c>
      <c r="E36" s="18" t="b">
        <f t="shared" si="65"/>
        <v>1</v>
      </c>
      <c r="F36" s="11">
        <v>70</v>
      </c>
      <c r="G36" s="11">
        <v>30</v>
      </c>
      <c r="H36" s="11">
        <v>0</v>
      </c>
      <c r="I36" s="18" t="b">
        <f t="shared" si="66"/>
        <v>1</v>
      </c>
      <c r="M36" s="4">
        <f t="shared" si="67"/>
        <v>20</v>
      </c>
      <c r="N36" s="4">
        <f t="shared" si="68"/>
        <v>30</v>
      </c>
      <c r="O36" s="4">
        <v>0</v>
      </c>
      <c r="P36" s="4">
        <f t="shared" si="69"/>
        <v>50</v>
      </c>
      <c r="Q36" t="b">
        <f t="shared" si="70"/>
        <v>1</v>
      </c>
      <c r="R36" s="5">
        <f t="shared" si="71"/>
        <v>0</v>
      </c>
      <c r="S36" s="5">
        <f t="shared" si="72"/>
        <v>0</v>
      </c>
      <c r="T36" s="5">
        <f t="shared" si="73"/>
        <v>0</v>
      </c>
      <c r="U36" s="13">
        <v>0</v>
      </c>
      <c r="V36" s="6" t="b">
        <f t="shared" si="74"/>
        <v>1</v>
      </c>
      <c r="W36" s="9">
        <f t="shared" si="75"/>
        <v>14</v>
      </c>
      <c r="X36" s="9">
        <f t="shared" si="76"/>
        <v>6</v>
      </c>
      <c r="Y36" s="9">
        <f t="shared" si="60"/>
        <v>0</v>
      </c>
      <c r="Z36" s="9">
        <f t="shared" si="77"/>
        <v>21</v>
      </c>
      <c r="AA36" s="9">
        <f t="shared" si="78"/>
        <v>9</v>
      </c>
      <c r="AB36" s="9">
        <f t="shared" si="79"/>
        <v>0</v>
      </c>
      <c r="AE36">
        <f t="shared" si="80"/>
        <v>50</v>
      </c>
      <c r="AI36" s="9">
        <f t="shared" si="81"/>
        <v>0</v>
      </c>
      <c r="AJ36" s="9">
        <f t="shared" si="61"/>
        <v>0</v>
      </c>
      <c r="AK36" s="9">
        <f t="shared" si="62"/>
        <v>0</v>
      </c>
      <c r="AL36" s="9">
        <f t="shared" si="63"/>
        <v>0</v>
      </c>
      <c r="AM36" s="9">
        <f t="shared" si="64"/>
        <v>0</v>
      </c>
      <c r="AN36">
        <f t="shared" si="82"/>
        <v>0</v>
      </c>
      <c r="AO36" s="7">
        <f t="shared" si="83"/>
        <v>100</v>
      </c>
    </row>
    <row r="40" spans="1:47" x14ac:dyDescent="0.25">
      <c r="A40" t="s">
        <v>52</v>
      </c>
      <c r="F40" s="39" t="s">
        <v>27</v>
      </c>
      <c r="G40" s="39"/>
      <c r="H40" s="39"/>
      <c r="I40" s="39"/>
      <c r="J40" s="39"/>
      <c r="K40" s="39"/>
      <c r="L40" s="39"/>
      <c r="M40" s="40" t="s">
        <v>28</v>
      </c>
      <c r="N40" s="40"/>
      <c r="O40" s="40"/>
      <c r="P40" s="40"/>
      <c r="Q40" s="17"/>
      <c r="R40" s="41" t="s">
        <v>29</v>
      </c>
      <c r="S40" s="41"/>
      <c r="T40" s="41"/>
      <c r="U40" s="41"/>
      <c r="W40" s="42" t="s">
        <v>12</v>
      </c>
      <c r="X40" s="42"/>
      <c r="Y40" s="42"/>
      <c r="Z40" s="42"/>
      <c r="AA40" s="42"/>
      <c r="AB40" s="42"/>
      <c r="AC40" s="16"/>
      <c r="AD40" s="16"/>
      <c r="AE40" s="16"/>
      <c r="AF40" s="16"/>
      <c r="AG40" s="16"/>
      <c r="AH40" s="16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</row>
    <row r="41" spans="1:47" ht="45" x14ac:dyDescent="0.25">
      <c r="C41" t="s">
        <v>14</v>
      </c>
      <c r="D41" t="s">
        <v>15</v>
      </c>
      <c r="E41" s="8" t="s">
        <v>32</v>
      </c>
      <c r="F41">
        <v>1</v>
      </c>
      <c r="G41">
        <v>2</v>
      </c>
      <c r="H41">
        <v>3</v>
      </c>
      <c r="I41">
        <v>4</v>
      </c>
      <c r="J41">
        <v>5</v>
      </c>
      <c r="K41" t="s">
        <v>37</v>
      </c>
      <c r="L41" t="s">
        <v>30</v>
      </c>
      <c r="M41" t="s">
        <v>8</v>
      </c>
      <c r="N41" t="s">
        <v>9</v>
      </c>
      <c r="O41" t="s">
        <v>34</v>
      </c>
      <c r="P41" t="s">
        <v>55</v>
      </c>
      <c r="Q41" t="s">
        <v>42</v>
      </c>
      <c r="R41" t="s">
        <v>10</v>
      </c>
      <c r="S41" t="s">
        <v>13</v>
      </c>
      <c r="T41" t="s">
        <v>60</v>
      </c>
      <c r="U41" t="s">
        <v>38</v>
      </c>
      <c r="V41" t="s">
        <v>30</v>
      </c>
      <c r="W41" t="s">
        <v>16</v>
      </c>
      <c r="X41" t="s">
        <v>17</v>
      </c>
      <c r="Y41" t="s">
        <v>18</v>
      </c>
      <c r="Z41" t="s">
        <v>19</v>
      </c>
      <c r="AA41" t="s">
        <v>20</v>
      </c>
      <c r="AB41" t="s">
        <v>21</v>
      </c>
      <c r="AC41" t="s">
        <v>35</v>
      </c>
      <c r="AD41" t="s">
        <v>36</v>
      </c>
      <c r="AE41" t="s">
        <v>56</v>
      </c>
      <c r="AF41" t="s">
        <v>57</v>
      </c>
      <c r="AG41" t="s">
        <v>58</v>
      </c>
      <c r="AH41" t="s">
        <v>59</v>
      </c>
      <c r="AI41" t="s">
        <v>22</v>
      </c>
      <c r="AJ41" t="s">
        <v>23</v>
      </c>
      <c r="AK41" t="s">
        <v>24</v>
      </c>
      <c r="AL41" t="s">
        <v>25</v>
      </c>
      <c r="AM41" t="s">
        <v>26</v>
      </c>
      <c r="AN41" t="s">
        <v>39</v>
      </c>
      <c r="AO41" t="s">
        <v>40</v>
      </c>
      <c r="AP41" t="s">
        <v>41</v>
      </c>
      <c r="AQ41" t="s">
        <v>61</v>
      </c>
      <c r="AR41" t="s">
        <v>62</v>
      </c>
      <c r="AS41" t="s">
        <v>63</v>
      </c>
      <c r="AT41" t="s">
        <v>64</v>
      </c>
      <c r="AU41" t="s">
        <v>31</v>
      </c>
    </row>
    <row r="42" spans="1:47" x14ac:dyDescent="0.25">
      <c r="A42" t="s">
        <v>0</v>
      </c>
      <c r="B42" t="s">
        <v>2</v>
      </c>
      <c r="C42" s="30">
        <v>40</v>
      </c>
      <c r="D42" s="30">
        <f>100-C42</f>
        <v>60</v>
      </c>
      <c r="E42" s="3">
        <v>20</v>
      </c>
      <c r="F42" s="27">
        <v>0</v>
      </c>
      <c r="G42" s="27">
        <v>15</v>
      </c>
      <c r="H42" s="27">
        <v>5</v>
      </c>
      <c r="I42" s="2">
        <v>25</v>
      </c>
      <c r="J42" s="2">
        <v>25</v>
      </c>
      <c r="K42" s="2">
        <v>30</v>
      </c>
      <c r="L42" s="6" t="b">
        <f>SUM(F42:K42)=100</f>
        <v>1</v>
      </c>
      <c r="M42" s="27">
        <v>25</v>
      </c>
      <c r="N42" s="27">
        <v>10</v>
      </c>
      <c r="O42">
        <f>O30*E42/100</f>
        <v>0</v>
      </c>
      <c r="P42" s="4">
        <f>C42-SUM(M42:O42)</f>
        <v>5</v>
      </c>
      <c r="Q42" t="b">
        <f>SUM(M42:P42)=C42</f>
        <v>1</v>
      </c>
      <c r="R42" s="5">
        <f>D42*0.2</f>
        <v>12</v>
      </c>
      <c r="S42" s="5">
        <f>D42*0.1</f>
        <v>6</v>
      </c>
      <c r="T42" s="5">
        <f>D42*0.6</f>
        <v>36</v>
      </c>
      <c r="U42" s="5">
        <f>D42-R42-S42-T42</f>
        <v>6</v>
      </c>
      <c r="V42" s="6" t="b">
        <f>SUM(M42:U42)=100</f>
        <v>1</v>
      </c>
      <c r="W42">
        <f>$M42*$F42/(SUM($F42:$H42))</f>
        <v>0</v>
      </c>
      <c r="X42">
        <f>$M42*$G42/(SUM($F42:$H42))</f>
        <v>18.75</v>
      </c>
      <c r="Y42">
        <f>$M42*$H42/(SUM($F42:$H42))</f>
        <v>6.25</v>
      </c>
      <c r="Z42">
        <f>$N42*$F42/(SUM($F42:$H42))</f>
        <v>0</v>
      </c>
      <c r="AA42">
        <f>$N42*$G42/(SUM($F42:$H42))</f>
        <v>7.5</v>
      </c>
      <c r="AB42">
        <f>$N42*$H42/(SUM($F42:$H42))</f>
        <v>2.5</v>
      </c>
      <c r="AC42">
        <f t="shared" ref="AC42:AC48" si="84">O42*2/3</f>
        <v>0</v>
      </c>
      <c r="AD42">
        <f t="shared" ref="AD42:AD48" si="85">O42*1/3</f>
        <v>0</v>
      </c>
      <c r="AE42">
        <f>$P42*$H42/(SUM($H42:$K42))</f>
        <v>0.29411764705882354</v>
      </c>
      <c r="AF42">
        <f>$P42*$I42/(SUM($H42:$K42))</f>
        <v>1.4705882352941178</v>
      </c>
      <c r="AG42">
        <f>$P42*$J42/(SUM($H42:K42))</f>
        <v>1.4705882352941178</v>
      </c>
      <c r="AH42">
        <f>$P42*$K42/(SUM($H42:$K42))</f>
        <v>1.7647058823529411</v>
      </c>
      <c r="AI42">
        <f>$R42*$F42/SUM($F42:$H42)</f>
        <v>0</v>
      </c>
      <c r="AJ42">
        <f>$R42*$G42/SUM($F42:$H42)</f>
        <v>9</v>
      </c>
      <c r="AK42">
        <f>$R42*$H42/SUM($F42:$H42)</f>
        <v>3</v>
      </c>
      <c r="AL42">
        <f t="shared" ref="AL42:AL48" si="86">S42/2</f>
        <v>3</v>
      </c>
      <c r="AM42">
        <f t="shared" ref="AM42:AM48" si="87">S42/2</f>
        <v>3</v>
      </c>
      <c r="AN42">
        <f>$U42*$I42/SUM($I42:$K42)</f>
        <v>1.875</v>
      </c>
      <c r="AO42">
        <f>$U42*$J42/SUM($I42:$K42)</f>
        <v>1.875</v>
      </c>
      <c r="AP42">
        <f>$U42*$K42/SUM($I42:$K42)</f>
        <v>2.25</v>
      </c>
      <c r="AR42">
        <f>$T42*$I42/SUM($I42:$K42)</f>
        <v>11.25</v>
      </c>
      <c r="AS42">
        <f>$T42*$J42/SUM($I42:$K42)</f>
        <v>11.25</v>
      </c>
      <c r="AT42">
        <f>$T42*$K42/SUM($I42:$K42)</f>
        <v>13.5</v>
      </c>
      <c r="AU42" s="7">
        <f>SUM(W42:AT42)</f>
        <v>100</v>
      </c>
    </row>
    <row r="43" spans="1:47" x14ac:dyDescent="0.25">
      <c r="A43" t="s">
        <v>1</v>
      </c>
      <c r="B43" t="s">
        <v>3</v>
      </c>
      <c r="C43" s="30">
        <v>40</v>
      </c>
      <c r="D43" s="30">
        <f t="shared" ref="D43:D46" si="88">100-C43</f>
        <v>60</v>
      </c>
      <c r="E43" s="3">
        <v>20</v>
      </c>
      <c r="F43" s="27">
        <v>0</v>
      </c>
      <c r="G43" s="27">
        <v>15</v>
      </c>
      <c r="H43" s="27">
        <v>5</v>
      </c>
      <c r="I43" s="2">
        <v>28</v>
      </c>
      <c r="J43" s="2">
        <v>28</v>
      </c>
      <c r="K43" s="2">
        <v>24</v>
      </c>
      <c r="L43" s="6" t="b">
        <f t="shared" ref="L43:L48" si="89">SUM(F43:K43)=100</f>
        <v>1</v>
      </c>
      <c r="M43" s="27">
        <v>25</v>
      </c>
      <c r="N43" s="27">
        <v>10</v>
      </c>
      <c r="O43">
        <f t="shared" ref="O43:O47" si="90">O31*E43/100</f>
        <v>0</v>
      </c>
      <c r="P43" s="4">
        <f t="shared" ref="P43:P47" si="91">C43-SUM(M43:O43)</f>
        <v>5</v>
      </c>
      <c r="Q43" t="b">
        <f t="shared" ref="Q43:Q48" si="92">SUM(M43:P43)=C43</f>
        <v>1</v>
      </c>
      <c r="R43" s="5">
        <f t="shared" ref="R43:R48" si="93">D43*0.2</f>
        <v>12</v>
      </c>
      <c r="S43" s="5">
        <f t="shared" ref="S43:S48" si="94">D43*0.1</f>
        <v>6</v>
      </c>
      <c r="T43" s="5">
        <f t="shared" ref="T43:T48" si="95">D43*0.6</f>
        <v>36</v>
      </c>
      <c r="U43" s="5">
        <f t="shared" ref="U43:U48" si="96">D43-R43-S43-T43</f>
        <v>6</v>
      </c>
      <c r="V43" s="6" t="b">
        <f t="shared" ref="V43:V48" si="97">SUM(M43:U43)=100</f>
        <v>1</v>
      </c>
      <c r="W43">
        <f t="shared" ref="W43:W48" si="98">$M43*$F43/(SUM($F43:$H43))</f>
        <v>0</v>
      </c>
      <c r="X43">
        <f t="shared" ref="X43:X48" si="99">$M43*$G43/(SUM($F43:$H43))</f>
        <v>18.75</v>
      </c>
      <c r="Y43">
        <f t="shared" ref="Y43:Y48" si="100">$M43*$H43/(SUM($F43:$H43))</f>
        <v>6.25</v>
      </c>
      <c r="Z43">
        <f t="shared" ref="Z43:Z48" si="101">$N43*$F43/(SUM($F43:$H43))</f>
        <v>0</v>
      </c>
      <c r="AA43">
        <f t="shared" ref="AA43:AA48" si="102">$N43*$G43/(SUM($F43:$H43))</f>
        <v>7.5</v>
      </c>
      <c r="AB43">
        <f t="shared" ref="AB43:AB48" si="103">$N43*$H43/(SUM($F43:$H43))</f>
        <v>2.5</v>
      </c>
      <c r="AC43">
        <f t="shared" si="84"/>
        <v>0</v>
      </c>
      <c r="AD43">
        <f t="shared" si="85"/>
        <v>0</v>
      </c>
      <c r="AE43">
        <f t="shared" ref="AE43:AE45" si="104">$P43*$H43/(SUM($H43:$K43))</f>
        <v>0.29411764705882354</v>
      </c>
      <c r="AF43">
        <f t="shared" ref="AF43:AF45" si="105">$P43*$I43/(SUM($H43:$K43))</f>
        <v>1.6470588235294117</v>
      </c>
      <c r="AG43">
        <f>$P43*$J43/(SUM($H43:K43))</f>
        <v>1.6470588235294117</v>
      </c>
      <c r="AH43">
        <f t="shared" ref="AH43:AH45" si="106">$P43*$K43/(SUM($H43:$K43))</f>
        <v>1.411764705882353</v>
      </c>
      <c r="AI43">
        <f t="shared" ref="AI43:AI48" si="107">$R43*$F43/SUM($F43:$H43)</f>
        <v>0</v>
      </c>
      <c r="AJ43">
        <f t="shared" ref="AJ43:AJ48" si="108">$R43*$G43/SUM($F43:$H43)</f>
        <v>9</v>
      </c>
      <c r="AK43">
        <f t="shared" ref="AK43:AK48" si="109">$R43*$H43/SUM($F43:$H43)</f>
        <v>3</v>
      </c>
      <c r="AL43">
        <f t="shared" si="86"/>
        <v>3</v>
      </c>
      <c r="AM43">
        <f t="shared" si="87"/>
        <v>3</v>
      </c>
      <c r="AN43">
        <f t="shared" ref="AN43:AN47" si="110">$U43*$I43/SUM($I43:$K43)</f>
        <v>2.1</v>
      </c>
      <c r="AO43">
        <f t="shared" ref="AO43:AO47" si="111">$U43*$J43/SUM($I43:$K43)</f>
        <v>2.1</v>
      </c>
      <c r="AP43">
        <f t="shared" ref="AP43:AP47" si="112">$U43*$K43/SUM($I43:$K43)</f>
        <v>1.8</v>
      </c>
      <c r="AR43">
        <f t="shared" ref="AR43:AR45" si="113">$T43*$I43/SUM($I43:$K43)</f>
        <v>12.6</v>
      </c>
      <c r="AS43">
        <f t="shared" ref="AS43:AS45" si="114">$T43*$J43/SUM($I43:$K43)</f>
        <v>12.6</v>
      </c>
      <c r="AT43">
        <f t="shared" ref="AT43:AT45" si="115">$T43*$K43/SUM($I43:$K43)</f>
        <v>10.8</v>
      </c>
      <c r="AU43" s="7">
        <f t="shared" ref="AU43:AU48" si="116">SUM(W43:AT43)</f>
        <v>100</v>
      </c>
    </row>
    <row r="44" spans="1:47" s="9" customFormat="1" x14ac:dyDescent="0.25">
      <c r="A44" s="9" t="s">
        <v>1</v>
      </c>
      <c r="B44" s="9" t="s">
        <v>4</v>
      </c>
      <c r="C44" s="30">
        <v>40</v>
      </c>
      <c r="D44" s="30">
        <f t="shared" si="88"/>
        <v>60</v>
      </c>
      <c r="E44" s="15">
        <v>20</v>
      </c>
      <c r="F44" s="28">
        <v>0</v>
      </c>
      <c r="G44" s="28">
        <v>15</v>
      </c>
      <c r="H44" s="28">
        <v>5</v>
      </c>
      <c r="I44" s="11">
        <v>28</v>
      </c>
      <c r="J44" s="11">
        <v>28</v>
      </c>
      <c r="K44" s="11">
        <v>24</v>
      </c>
      <c r="L44" s="6" t="b">
        <f t="shared" si="89"/>
        <v>1</v>
      </c>
      <c r="M44" s="27">
        <v>25</v>
      </c>
      <c r="N44" s="27">
        <v>10</v>
      </c>
      <c r="O44">
        <f t="shared" si="90"/>
        <v>0</v>
      </c>
      <c r="P44" s="4">
        <f t="shared" si="91"/>
        <v>5</v>
      </c>
      <c r="Q44" t="b">
        <f t="shared" si="92"/>
        <v>1</v>
      </c>
      <c r="R44" s="5">
        <f t="shared" si="93"/>
        <v>12</v>
      </c>
      <c r="S44" s="5">
        <f t="shared" si="94"/>
        <v>6</v>
      </c>
      <c r="T44" s="5">
        <f t="shared" si="95"/>
        <v>36</v>
      </c>
      <c r="U44" s="5">
        <f t="shared" si="96"/>
        <v>6</v>
      </c>
      <c r="V44" s="6" t="b">
        <f t="shared" si="97"/>
        <v>1</v>
      </c>
      <c r="W44">
        <f t="shared" si="98"/>
        <v>0</v>
      </c>
      <c r="X44">
        <f t="shared" si="99"/>
        <v>18.75</v>
      </c>
      <c r="Y44">
        <f t="shared" si="100"/>
        <v>6.25</v>
      </c>
      <c r="Z44">
        <f t="shared" si="101"/>
        <v>0</v>
      </c>
      <c r="AA44">
        <f t="shared" si="102"/>
        <v>7.5</v>
      </c>
      <c r="AB44">
        <f t="shared" si="103"/>
        <v>2.5</v>
      </c>
      <c r="AC44" s="9">
        <f t="shared" si="84"/>
        <v>0</v>
      </c>
      <c r="AD44" s="9">
        <f t="shared" si="85"/>
        <v>0</v>
      </c>
      <c r="AE44">
        <f t="shared" si="104"/>
        <v>0.29411764705882354</v>
      </c>
      <c r="AF44">
        <f t="shared" si="105"/>
        <v>1.6470588235294117</v>
      </c>
      <c r="AG44">
        <f>$P44*$J44/(SUM($H44:K44))</f>
        <v>1.6470588235294117</v>
      </c>
      <c r="AH44">
        <f t="shared" si="106"/>
        <v>1.411764705882353</v>
      </c>
      <c r="AI44">
        <f t="shared" si="107"/>
        <v>0</v>
      </c>
      <c r="AJ44">
        <f t="shared" si="108"/>
        <v>9</v>
      </c>
      <c r="AK44">
        <f t="shared" si="109"/>
        <v>3</v>
      </c>
      <c r="AL44">
        <f t="shared" si="86"/>
        <v>3</v>
      </c>
      <c r="AM44">
        <f t="shared" si="87"/>
        <v>3</v>
      </c>
      <c r="AN44">
        <f t="shared" si="110"/>
        <v>2.1</v>
      </c>
      <c r="AO44">
        <f t="shared" si="111"/>
        <v>2.1</v>
      </c>
      <c r="AP44">
        <f t="shared" si="112"/>
        <v>1.8</v>
      </c>
      <c r="AR44">
        <f t="shared" si="113"/>
        <v>12.6</v>
      </c>
      <c r="AS44">
        <f t="shared" si="114"/>
        <v>12.6</v>
      </c>
      <c r="AT44">
        <f t="shared" si="115"/>
        <v>10.8</v>
      </c>
      <c r="AU44" s="14">
        <f t="shared" si="116"/>
        <v>100</v>
      </c>
    </row>
    <row r="45" spans="1:47" x14ac:dyDescent="0.25">
      <c r="A45" t="s">
        <v>5</v>
      </c>
      <c r="B45" t="s">
        <v>3</v>
      </c>
      <c r="C45" s="30">
        <v>60</v>
      </c>
      <c r="D45" s="30">
        <f t="shared" si="88"/>
        <v>40</v>
      </c>
      <c r="E45" s="3">
        <v>40</v>
      </c>
      <c r="F45" s="27">
        <v>0</v>
      </c>
      <c r="G45" s="27">
        <v>30</v>
      </c>
      <c r="H45" s="27">
        <v>10</v>
      </c>
      <c r="I45" s="2">
        <v>30</v>
      </c>
      <c r="J45" s="2">
        <v>30</v>
      </c>
      <c r="K45" s="2">
        <v>0</v>
      </c>
      <c r="L45" s="6" t="b">
        <f t="shared" si="89"/>
        <v>1</v>
      </c>
      <c r="M45" s="27">
        <v>50</v>
      </c>
      <c r="N45" s="27">
        <v>10</v>
      </c>
      <c r="O45">
        <f t="shared" si="90"/>
        <v>0</v>
      </c>
      <c r="P45" s="4">
        <f t="shared" si="91"/>
        <v>0</v>
      </c>
      <c r="Q45" t="b">
        <f t="shared" si="92"/>
        <v>1</v>
      </c>
      <c r="R45" s="5">
        <f t="shared" si="93"/>
        <v>8</v>
      </c>
      <c r="S45" s="5">
        <f t="shared" si="94"/>
        <v>4</v>
      </c>
      <c r="T45" s="5">
        <f t="shared" si="95"/>
        <v>24</v>
      </c>
      <c r="U45" s="5">
        <f t="shared" si="96"/>
        <v>4</v>
      </c>
      <c r="V45" s="6" t="b">
        <f t="shared" si="97"/>
        <v>1</v>
      </c>
      <c r="W45">
        <f t="shared" si="98"/>
        <v>0</v>
      </c>
      <c r="X45">
        <f t="shared" si="99"/>
        <v>37.5</v>
      </c>
      <c r="Y45">
        <f t="shared" si="100"/>
        <v>12.5</v>
      </c>
      <c r="Z45">
        <f t="shared" si="101"/>
        <v>0</v>
      </c>
      <c r="AA45">
        <f t="shared" si="102"/>
        <v>7.5</v>
      </c>
      <c r="AB45">
        <f t="shared" si="103"/>
        <v>2.5</v>
      </c>
      <c r="AC45">
        <f t="shared" si="84"/>
        <v>0</v>
      </c>
      <c r="AD45">
        <f t="shared" si="85"/>
        <v>0</v>
      </c>
      <c r="AE45">
        <f t="shared" si="104"/>
        <v>0</v>
      </c>
      <c r="AF45">
        <f t="shared" si="105"/>
        <v>0</v>
      </c>
      <c r="AG45">
        <f>$P45*$J45/(SUM($H45:K45))</f>
        <v>0</v>
      </c>
      <c r="AH45">
        <f t="shared" si="106"/>
        <v>0</v>
      </c>
      <c r="AI45">
        <f t="shared" si="107"/>
        <v>0</v>
      </c>
      <c r="AJ45">
        <f t="shared" si="108"/>
        <v>6</v>
      </c>
      <c r="AK45">
        <f t="shared" si="109"/>
        <v>2</v>
      </c>
      <c r="AL45">
        <f t="shared" si="86"/>
        <v>2</v>
      </c>
      <c r="AM45">
        <f t="shared" si="87"/>
        <v>2</v>
      </c>
      <c r="AN45">
        <f t="shared" si="110"/>
        <v>2</v>
      </c>
      <c r="AO45">
        <f t="shared" si="111"/>
        <v>2</v>
      </c>
      <c r="AP45">
        <f t="shared" si="112"/>
        <v>0</v>
      </c>
      <c r="AR45">
        <f t="shared" si="113"/>
        <v>12</v>
      </c>
      <c r="AS45">
        <f t="shared" si="114"/>
        <v>12</v>
      </c>
      <c r="AT45">
        <f t="shared" si="115"/>
        <v>0</v>
      </c>
      <c r="AU45" s="7">
        <f t="shared" si="116"/>
        <v>100</v>
      </c>
    </row>
    <row r="46" spans="1:47" x14ac:dyDescent="0.25">
      <c r="A46" t="s">
        <v>5</v>
      </c>
      <c r="B46" t="s">
        <v>4</v>
      </c>
      <c r="C46" s="30">
        <v>60</v>
      </c>
      <c r="D46" s="30">
        <f t="shared" si="88"/>
        <v>40</v>
      </c>
      <c r="E46" s="3">
        <v>40</v>
      </c>
      <c r="F46" s="27">
        <v>0</v>
      </c>
      <c r="G46" s="27">
        <v>30</v>
      </c>
      <c r="H46" s="27">
        <v>10</v>
      </c>
      <c r="I46" s="2">
        <v>30</v>
      </c>
      <c r="J46" s="2">
        <v>30</v>
      </c>
      <c r="K46" s="2">
        <v>0</v>
      </c>
      <c r="L46" s="6" t="b">
        <f t="shared" si="89"/>
        <v>1</v>
      </c>
      <c r="M46" s="27">
        <v>45</v>
      </c>
      <c r="N46" s="27">
        <v>10</v>
      </c>
      <c r="O46">
        <f t="shared" si="90"/>
        <v>0</v>
      </c>
      <c r="P46" s="4">
        <f t="shared" si="91"/>
        <v>5</v>
      </c>
      <c r="Q46" t="b">
        <f t="shared" si="92"/>
        <v>1</v>
      </c>
      <c r="R46" s="5">
        <f t="shared" si="93"/>
        <v>8</v>
      </c>
      <c r="S46" s="5">
        <f t="shared" si="94"/>
        <v>4</v>
      </c>
      <c r="T46" s="5">
        <f t="shared" si="95"/>
        <v>24</v>
      </c>
      <c r="U46" s="5">
        <f t="shared" si="96"/>
        <v>4</v>
      </c>
      <c r="V46" s="6" t="b">
        <f t="shared" si="97"/>
        <v>1</v>
      </c>
      <c r="W46" s="32">
        <f t="shared" si="98"/>
        <v>0</v>
      </c>
      <c r="X46">
        <f t="shared" si="99"/>
        <v>33.75</v>
      </c>
      <c r="Y46">
        <f t="shared" si="100"/>
        <v>11.25</v>
      </c>
      <c r="Z46">
        <f t="shared" si="101"/>
        <v>0</v>
      </c>
      <c r="AA46">
        <f t="shared" si="102"/>
        <v>7.5</v>
      </c>
      <c r="AB46">
        <f t="shared" si="103"/>
        <v>2.5</v>
      </c>
      <c r="AC46">
        <f t="shared" si="84"/>
        <v>0</v>
      </c>
      <c r="AD46">
        <f t="shared" si="85"/>
        <v>0</v>
      </c>
      <c r="AE46" s="32">
        <f>$P46*$H46/(SUM($H46:$K46))</f>
        <v>0.7142857142857143</v>
      </c>
      <c r="AF46" s="32">
        <f>$P46*$I46/(SUM($H46:$K46))</f>
        <v>2.1428571428571428</v>
      </c>
      <c r="AG46" s="32">
        <f>$P46*$J46/(SUM($H46:$K46))</f>
        <v>2.1428571428571428</v>
      </c>
      <c r="AH46">
        <f t="shared" ref="AH46:AH47" si="117">$P46*$K46/(SUM($I46:$K46))</f>
        <v>0</v>
      </c>
      <c r="AI46">
        <f t="shared" si="107"/>
        <v>0</v>
      </c>
      <c r="AJ46">
        <f t="shared" si="108"/>
        <v>6</v>
      </c>
      <c r="AK46">
        <f t="shared" si="109"/>
        <v>2</v>
      </c>
      <c r="AL46">
        <f t="shared" si="86"/>
        <v>2</v>
      </c>
      <c r="AM46">
        <f t="shared" si="87"/>
        <v>2</v>
      </c>
      <c r="AN46">
        <f t="shared" si="110"/>
        <v>2</v>
      </c>
      <c r="AO46">
        <f t="shared" si="111"/>
        <v>2</v>
      </c>
      <c r="AP46">
        <f t="shared" si="112"/>
        <v>0</v>
      </c>
      <c r="AQ46" s="32">
        <f>$T46*$H46/SUM($H46:$K46)</f>
        <v>3.4285714285714284</v>
      </c>
      <c r="AR46">
        <f>$T46*$I46/SUM($H46:$K46)</f>
        <v>10.285714285714286</v>
      </c>
      <c r="AS46">
        <f>$T46*$J46/SUM($H46:$K46)</f>
        <v>10.285714285714286</v>
      </c>
      <c r="AT46">
        <f>$T46*$K46/SUM($H46:$K46)</f>
        <v>0</v>
      </c>
      <c r="AU46" s="7">
        <f t="shared" si="116"/>
        <v>100.00000000000001</v>
      </c>
    </row>
    <row r="47" spans="1:47" x14ac:dyDescent="0.25">
      <c r="A47" t="s">
        <v>6</v>
      </c>
      <c r="B47" t="s">
        <v>7</v>
      </c>
      <c r="C47" s="1">
        <v>80</v>
      </c>
      <c r="D47" s="1">
        <v>20</v>
      </c>
      <c r="E47" s="3">
        <v>80</v>
      </c>
      <c r="F47" s="27">
        <v>0</v>
      </c>
      <c r="G47" s="27">
        <v>60</v>
      </c>
      <c r="H47" s="27">
        <v>20</v>
      </c>
      <c r="I47" s="2">
        <v>15</v>
      </c>
      <c r="J47" s="2">
        <v>5</v>
      </c>
      <c r="K47" s="2">
        <v>0</v>
      </c>
      <c r="L47" s="6" t="b">
        <f t="shared" si="89"/>
        <v>1</v>
      </c>
      <c r="M47">
        <v>60</v>
      </c>
      <c r="N47">
        <v>15</v>
      </c>
      <c r="O47">
        <f t="shared" si="90"/>
        <v>0</v>
      </c>
      <c r="P47" s="4">
        <f t="shared" si="91"/>
        <v>5</v>
      </c>
      <c r="Q47" t="b">
        <f t="shared" si="92"/>
        <v>1</v>
      </c>
      <c r="R47" s="5">
        <f t="shared" si="93"/>
        <v>4</v>
      </c>
      <c r="S47" s="5">
        <f t="shared" si="94"/>
        <v>2</v>
      </c>
      <c r="T47" s="5">
        <f t="shared" si="95"/>
        <v>12</v>
      </c>
      <c r="U47" s="5">
        <f t="shared" si="96"/>
        <v>2</v>
      </c>
      <c r="V47" s="6" t="b">
        <f t="shared" si="97"/>
        <v>1</v>
      </c>
      <c r="W47" s="32">
        <f t="shared" si="98"/>
        <v>0</v>
      </c>
      <c r="X47">
        <f t="shared" si="99"/>
        <v>45</v>
      </c>
      <c r="Y47">
        <f t="shared" si="100"/>
        <v>15</v>
      </c>
      <c r="Z47">
        <f t="shared" si="101"/>
        <v>0</v>
      </c>
      <c r="AA47">
        <f t="shared" si="102"/>
        <v>11.25</v>
      </c>
      <c r="AB47">
        <f t="shared" si="103"/>
        <v>3.75</v>
      </c>
      <c r="AC47">
        <f t="shared" si="84"/>
        <v>0</v>
      </c>
      <c r="AD47">
        <f t="shared" si="85"/>
        <v>0</v>
      </c>
      <c r="AE47" s="32">
        <f t="shared" ref="AE47" si="118">$P47*$H47/(SUM($H47:$K47))</f>
        <v>2.5</v>
      </c>
      <c r="AF47" s="32">
        <f t="shared" ref="AF47" si="119">$P47*$I47/(SUM($H47:$K47))</f>
        <v>1.875</v>
      </c>
      <c r="AG47" s="32">
        <f t="shared" ref="AG47" si="120">$P47*$J47/(SUM($H47:$K47))</f>
        <v>0.625</v>
      </c>
      <c r="AH47">
        <f t="shared" si="117"/>
        <v>0</v>
      </c>
      <c r="AI47">
        <f t="shared" si="107"/>
        <v>0</v>
      </c>
      <c r="AJ47">
        <f t="shared" si="108"/>
        <v>3</v>
      </c>
      <c r="AK47">
        <f t="shared" si="109"/>
        <v>1</v>
      </c>
      <c r="AL47">
        <f t="shared" si="86"/>
        <v>1</v>
      </c>
      <c r="AM47">
        <f t="shared" si="87"/>
        <v>1</v>
      </c>
      <c r="AN47">
        <f t="shared" si="110"/>
        <v>1.5</v>
      </c>
      <c r="AO47">
        <f t="shared" si="111"/>
        <v>0.5</v>
      </c>
      <c r="AP47">
        <f t="shared" si="112"/>
        <v>0</v>
      </c>
      <c r="AQ47" s="32">
        <f>$T47*$H47/SUM($H47:$K47)</f>
        <v>6</v>
      </c>
      <c r="AR47">
        <f t="shared" ref="AR47" si="121">$T47*$I47/SUM($H47:$K47)</f>
        <v>4.5</v>
      </c>
      <c r="AS47">
        <f t="shared" ref="AS47" si="122">$T47*$J47/SUM($H47:$K47)</f>
        <v>1.5</v>
      </c>
      <c r="AT47">
        <f t="shared" ref="AT47" si="123">$T47*$K47/SUM($H47:$K47)</f>
        <v>0</v>
      </c>
      <c r="AU47" s="7">
        <f t="shared" si="116"/>
        <v>100</v>
      </c>
    </row>
    <row r="48" spans="1:47" s="9" customFormat="1" x14ac:dyDescent="0.25">
      <c r="A48" s="9" t="s">
        <v>33</v>
      </c>
      <c r="B48" s="9" t="s">
        <v>7</v>
      </c>
      <c r="C48" s="10">
        <v>100</v>
      </c>
      <c r="D48" s="10">
        <v>0</v>
      </c>
      <c r="E48" s="15">
        <v>100</v>
      </c>
      <c r="F48" s="28">
        <v>0</v>
      </c>
      <c r="G48" s="28">
        <v>100</v>
      </c>
      <c r="H48" s="28">
        <f>H36*E48/100</f>
        <v>0</v>
      </c>
      <c r="I48" s="11">
        <v>0</v>
      </c>
      <c r="J48" s="11">
        <v>0</v>
      </c>
      <c r="K48" s="11">
        <v>0</v>
      </c>
      <c r="L48" s="6" t="b">
        <f t="shared" si="89"/>
        <v>1</v>
      </c>
      <c r="M48">
        <v>50</v>
      </c>
      <c r="N48">
        <v>50</v>
      </c>
      <c r="O48">
        <v>0</v>
      </c>
      <c r="P48" s="4">
        <v>0</v>
      </c>
      <c r="Q48" t="b">
        <f t="shared" si="92"/>
        <v>1</v>
      </c>
      <c r="R48" s="5">
        <f t="shared" si="93"/>
        <v>0</v>
      </c>
      <c r="S48" s="5">
        <f t="shared" si="94"/>
        <v>0</v>
      </c>
      <c r="T48" s="5">
        <f t="shared" si="95"/>
        <v>0</v>
      </c>
      <c r="U48" s="5">
        <f t="shared" si="96"/>
        <v>0</v>
      </c>
      <c r="V48" s="6" t="b">
        <f t="shared" si="97"/>
        <v>1</v>
      </c>
      <c r="W48">
        <f t="shared" si="98"/>
        <v>0</v>
      </c>
      <c r="X48">
        <f t="shared" si="99"/>
        <v>50</v>
      </c>
      <c r="Y48">
        <f t="shared" si="100"/>
        <v>0</v>
      </c>
      <c r="Z48">
        <f t="shared" si="101"/>
        <v>0</v>
      </c>
      <c r="AA48">
        <f t="shared" si="102"/>
        <v>50</v>
      </c>
      <c r="AB48">
        <f t="shared" si="103"/>
        <v>0</v>
      </c>
      <c r="AC48">
        <f t="shared" si="84"/>
        <v>0</v>
      </c>
      <c r="AD48">
        <f t="shared" si="85"/>
        <v>0</v>
      </c>
      <c r="AE48">
        <v>0</v>
      </c>
      <c r="AF48">
        <v>0</v>
      </c>
      <c r="AG48">
        <v>0</v>
      </c>
      <c r="AH48">
        <v>0</v>
      </c>
      <c r="AI48">
        <f t="shared" si="107"/>
        <v>0</v>
      </c>
      <c r="AJ48">
        <f t="shared" si="108"/>
        <v>0</v>
      </c>
      <c r="AK48">
        <f t="shared" si="109"/>
        <v>0</v>
      </c>
      <c r="AL48">
        <f t="shared" si="86"/>
        <v>0</v>
      </c>
      <c r="AM48">
        <f t="shared" si="87"/>
        <v>0</v>
      </c>
      <c r="AN48">
        <v>0</v>
      </c>
      <c r="AO48">
        <v>0</v>
      </c>
      <c r="AP48">
        <v>0</v>
      </c>
      <c r="AQ48" s="9">
        <v>0</v>
      </c>
      <c r="AR48" s="9">
        <v>0</v>
      </c>
      <c r="AS48" s="9">
        <v>0</v>
      </c>
      <c r="AT48" s="9">
        <v>0</v>
      </c>
      <c r="AU48" s="14">
        <f t="shared" si="116"/>
        <v>100</v>
      </c>
    </row>
    <row r="50" spans="13:13" x14ac:dyDescent="0.25">
      <c r="M50" s="31"/>
    </row>
  </sheetData>
  <mergeCells count="21">
    <mergeCell ref="F40:L40"/>
    <mergeCell ref="M40:P40"/>
    <mergeCell ref="R40:U40"/>
    <mergeCell ref="W40:AB40"/>
    <mergeCell ref="AI40:AT40"/>
    <mergeCell ref="A26:E26"/>
    <mergeCell ref="F28:H28"/>
    <mergeCell ref="M28:P28"/>
    <mergeCell ref="R28:U28"/>
    <mergeCell ref="W28:AB28"/>
    <mergeCell ref="AI28:AN28"/>
    <mergeCell ref="F2:H2"/>
    <mergeCell ref="M2:P2"/>
    <mergeCell ref="R2:U2"/>
    <mergeCell ref="W2:AB2"/>
    <mergeCell ref="AI2:AM2"/>
    <mergeCell ref="F14:L14"/>
    <mergeCell ref="M14:P14"/>
    <mergeCell ref="R14:U14"/>
    <mergeCell ref="W14:AB14"/>
    <mergeCell ref="AI14:AT14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3639-F021-413E-B1B2-1B5617776C3E}">
  <dimension ref="A2:AU50"/>
  <sheetViews>
    <sheetView tabSelected="1" zoomScale="89" zoomScaleNormal="89" workbookViewId="0"/>
  </sheetViews>
  <sheetFormatPr baseColWidth="10" defaultRowHeight="15" x14ac:dyDescent="0.25"/>
  <cols>
    <col min="1" max="1" width="21.7109375" bestFit="1" customWidth="1"/>
    <col min="2" max="2" width="6.28515625" customWidth="1"/>
    <col min="3" max="4" width="10.85546875" customWidth="1"/>
    <col min="5" max="5" width="13" bestFit="1" customWidth="1"/>
    <col min="6" max="8" width="9.42578125" customWidth="1"/>
    <col min="9" max="9" width="11.42578125" bestFit="1" customWidth="1"/>
    <col min="10" max="11" width="9.42578125" customWidth="1"/>
    <col min="12" max="12" width="11.85546875" bestFit="1" customWidth="1"/>
    <col min="13" max="13" width="16.140625" customWidth="1"/>
    <col min="14" max="14" width="15.7109375" customWidth="1"/>
    <col min="15" max="15" width="8.140625" customWidth="1"/>
    <col min="16" max="16" width="13.140625" customWidth="1"/>
    <col min="17" max="17" width="11.85546875" bestFit="1" customWidth="1"/>
    <col min="18" max="18" width="15.28515625" customWidth="1"/>
    <col min="19" max="20" width="14.28515625" customWidth="1"/>
    <col min="21" max="21" width="19.140625" customWidth="1"/>
    <col min="22" max="22" width="11.85546875" bestFit="1" customWidth="1"/>
    <col min="23" max="23" width="20.28515625" bestFit="1" customWidth="1"/>
    <col min="24" max="25" width="20.28515625" customWidth="1"/>
    <col min="26" max="28" width="19.5703125" bestFit="1" customWidth="1"/>
    <col min="29" max="30" width="11.85546875" bestFit="1" customWidth="1"/>
    <col min="31" max="33" width="17" customWidth="1"/>
    <col min="34" max="34" width="19.7109375" customWidth="1"/>
    <col min="35" max="37" width="19.140625" bestFit="1" customWidth="1"/>
    <col min="38" max="38" width="18.140625" bestFit="1" customWidth="1"/>
    <col min="39" max="39" width="18.140625" customWidth="1"/>
    <col min="40" max="42" width="18.140625" bestFit="1" customWidth="1"/>
    <col min="43" max="43" width="18.140625" customWidth="1"/>
    <col min="44" max="45" width="16.5703125" bestFit="1" customWidth="1"/>
    <col min="46" max="46" width="19.140625" bestFit="1" customWidth="1"/>
  </cols>
  <sheetData>
    <row r="2" spans="1:47" x14ac:dyDescent="0.25">
      <c r="A2" t="s">
        <v>51</v>
      </c>
      <c r="F2" s="39" t="s">
        <v>27</v>
      </c>
      <c r="G2" s="39"/>
      <c r="H2" s="39"/>
      <c r="I2" s="17"/>
      <c r="J2" s="17"/>
      <c r="K2" s="17"/>
      <c r="L2" s="17"/>
      <c r="M2" s="40" t="s">
        <v>28</v>
      </c>
      <c r="N2" s="40"/>
      <c r="O2" s="40"/>
      <c r="P2" s="40"/>
      <c r="Q2" s="17"/>
      <c r="R2" s="41" t="s">
        <v>29</v>
      </c>
      <c r="S2" s="41"/>
      <c r="T2" s="41"/>
      <c r="U2" s="41"/>
      <c r="W2" s="42" t="s">
        <v>12</v>
      </c>
      <c r="X2" s="42"/>
      <c r="Y2" s="42"/>
      <c r="Z2" s="42"/>
      <c r="AA2" s="42"/>
      <c r="AB2" s="42"/>
      <c r="AC2" s="16"/>
      <c r="AD2" s="16"/>
      <c r="AE2" s="16"/>
      <c r="AF2" s="16"/>
      <c r="AG2" s="16"/>
      <c r="AH2" s="16"/>
      <c r="AI2" s="41" t="s">
        <v>11</v>
      </c>
      <c r="AJ2" s="41"/>
      <c r="AK2" s="41"/>
      <c r="AL2" s="41"/>
      <c r="AM2" s="41"/>
    </row>
    <row r="3" spans="1:47" x14ac:dyDescent="0.25">
      <c r="C3" t="s">
        <v>14</v>
      </c>
      <c r="D3" t="s">
        <v>15</v>
      </c>
      <c r="E3" t="s">
        <v>30</v>
      </c>
      <c r="F3">
        <v>1</v>
      </c>
      <c r="G3">
        <v>2</v>
      </c>
      <c r="H3">
        <v>3</v>
      </c>
      <c r="I3" t="s">
        <v>30</v>
      </c>
      <c r="M3" t="s">
        <v>8</v>
      </c>
      <c r="N3" t="s">
        <v>9</v>
      </c>
      <c r="O3" t="s">
        <v>34</v>
      </c>
      <c r="P3" t="s">
        <v>55</v>
      </c>
      <c r="Q3" t="s">
        <v>42</v>
      </c>
      <c r="R3" t="s">
        <v>10</v>
      </c>
      <c r="S3" t="s">
        <v>13</v>
      </c>
      <c r="T3" t="s">
        <v>54</v>
      </c>
      <c r="U3" t="s">
        <v>38</v>
      </c>
      <c r="V3" t="s">
        <v>30</v>
      </c>
      <c r="W3" t="s">
        <v>16</v>
      </c>
      <c r="X3" t="s">
        <v>17</v>
      </c>
      <c r="Y3" t="s">
        <v>18</v>
      </c>
      <c r="Z3" t="s">
        <v>19</v>
      </c>
      <c r="AA3" t="s">
        <v>20</v>
      </c>
      <c r="AB3" t="s">
        <v>21</v>
      </c>
      <c r="AC3" t="s">
        <v>35</v>
      </c>
      <c r="AD3" t="s">
        <v>36</v>
      </c>
      <c r="AE3" t="s">
        <v>56</v>
      </c>
      <c r="AF3" t="s">
        <v>57</v>
      </c>
      <c r="AG3" t="s">
        <v>58</v>
      </c>
      <c r="AH3" t="s">
        <v>59</v>
      </c>
      <c r="AI3" t="s">
        <v>22</v>
      </c>
      <c r="AJ3" t="s">
        <v>23</v>
      </c>
      <c r="AK3" t="s">
        <v>24</v>
      </c>
      <c r="AL3" t="s">
        <v>25</v>
      </c>
      <c r="AM3" t="s">
        <v>26</v>
      </c>
      <c r="AN3" t="s">
        <v>31</v>
      </c>
    </row>
    <row r="4" spans="1:47" x14ac:dyDescent="0.25">
      <c r="A4" t="s">
        <v>0</v>
      </c>
      <c r="B4" t="s">
        <v>2</v>
      </c>
      <c r="C4" s="1">
        <v>80</v>
      </c>
      <c r="D4" s="1">
        <v>20</v>
      </c>
      <c r="E4" s="18" t="b">
        <f>SUM(C4:D4)=100</f>
        <v>1</v>
      </c>
      <c r="F4" s="2">
        <v>60</v>
      </c>
      <c r="G4" s="2">
        <v>25</v>
      </c>
      <c r="H4" s="2">
        <v>15</v>
      </c>
      <c r="I4" s="18" t="b">
        <f>SUM(F4:H4)=100</f>
        <v>1</v>
      </c>
      <c r="M4" s="4">
        <v>65</v>
      </c>
      <c r="N4" s="4">
        <f t="shared" ref="N4:N10" si="0">C4-M4</f>
        <v>15</v>
      </c>
      <c r="O4" s="4">
        <v>0</v>
      </c>
      <c r="P4" s="4">
        <v>0</v>
      </c>
      <c r="Q4" t="b">
        <f>SUM(M4:P4)=C4</f>
        <v>1</v>
      </c>
      <c r="R4" s="5">
        <v>15</v>
      </c>
      <c r="S4" s="5">
        <f>D4-R4</f>
        <v>5</v>
      </c>
      <c r="T4" s="5">
        <v>0</v>
      </c>
      <c r="U4" s="5">
        <v>0</v>
      </c>
      <c r="V4" s="6" t="b">
        <f>SUM(M4:U4)=100</f>
        <v>1</v>
      </c>
      <c r="W4">
        <f>M4*F4/100</f>
        <v>39</v>
      </c>
      <c r="X4">
        <f>M4*G4/100</f>
        <v>16.25</v>
      </c>
      <c r="Y4">
        <f t="shared" ref="Y4:Y10" si="1">M4*H4/100</f>
        <v>9.75</v>
      </c>
      <c r="Z4">
        <f>N4*F4/100</f>
        <v>9</v>
      </c>
      <c r="AA4">
        <f>N4*G4/100</f>
        <v>3.75</v>
      </c>
      <c r="AB4">
        <f>N4*H4/100</f>
        <v>2.25</v>
      </c>
      <c r="AI4">
        <f>R4*F4/100</f>
        <v>9</v>
      </c>
      <c r="AJ4">
        <f t="shared" ref="AJ4:AJ10" si="2">R4*G4/100</f>
        <v>3.75</v>
      </c>
      <c r="AK4">
        <f t="shared" ref="AK4:AK10" si="3">R4*H4/100</f>
        <v>2.25</v>
      </c>
      <c r="AL4">
        <f t="shared" ref="AL4:AL10" si="4">S4/2</f>
        <v>2.5</v>
      </c>
      <c r="AM4">
        <f t="shared" ref="AM4:AM10" si="5">S4/2</f>
        <v>2.5</v>
      </c>
      <c r="AN4" s="7">
        <f t="shared" ref="AN4:AN10" si="6">SUM(W4:AM4)</f>
        <v>100</v>
      </c>
    </row>
    <row r="5" spans="1:47" x14ac:dyDescent="0.25">
      <c r="A5" t="s">
        <v>1</v>
      </c>
      <c r="B5" t="s">
        <v>3</v>
      </c>
      <c r="C5" s="1">
        <v>80</v>
      </c>
      <c r="D5" s="1">
        <v>20</v>
      </c>
      <c r="E5" s="18" t="b">
        <f t="shared" ref="E5:E10" si="7">SUM(C5:D5)=100</f>
        <v>1</v>
      </c>
      <c r="F5" s="2">
        <v>50</v>
      </c>
      <c r="G5" s="2">
        <v>40</v>
      </c>
      <c r="H5" s="2">
        <v>10</v>
      </c>
      <c r="I5" s="18" t="b">
        <f t="shared" ref="I5:I10" si="8">SUM(F5:H5)=100</f>
        <v>1</v>
      </c>
      <c r="M5" s="4">
        <v>60</v>
      </c>
      <c r="N5" s="4">
        <f t="shared" si="0"/>
        <v>20</v>
      </c>
      <c r="O5" s="4">
        <v>0</v>
      </c>
      <c r="P5" s="4">
        <v>0</v>
      </c>
      <c r="Q5" t="b">
        <f t="shared" ref="Q5:Q10" si="9">SUM(M5:P5)=C5</f>
        <v>1</v>
      </c>
      <c r="R5" s="5">
        <v>15</v>
      </c>
      <c r="S5" s="5">
        <f>D5-R5</f>
        <v>5</v>
      </c>
      <c r="T5" s="5">
        <v>0</v>
      </c>
      <c r="U5" s="5">
        <v>0</v>
      </c>
      <c r="V5" s="6" t="b">
        <f t="shared" ref="V5:V10" si="10">SUM(M5:U5)=100</f>
        <v>1</v>
      </c>
      <c r="W5">
        <f t="shared" ref="W5:W10" si="11">M5*F5/100</f>
        <v>30</v>
      </c>
      <c r="X5">
        <f t="shared" ref="X5:X10" si="12">M5*G5/100</f>
        <v>24</v>
      </c>
      <c r="Y5">
        <f t="shared" si="1"/>
        <v>6</v>
      </c>
      <c r="Z5">
        <f t="shared" ref="Z5:Z10" si="13">N5*F5/100</f>
        <v>10</v>
      </c>
      <c r="AA5">
        <f t="shared" ref="AA5:AA10" si="14">N5*G5/100</f>
        <v>8</v>
      </c>
      <c r="AB5">
        <f t="shared" ref="AB5:AB10" si="15">N5*H5/100</f>
        <v>2</v>
      </c>
      <c r="AI5">
        <f t="shared" ref="AI5:AI10" si="16">R5*F5/100</f>
        <v>7.5</v>
      </c>
      <c r="AJ5">
        <f t="shared" si="2"/>
        <v>6</v>
      </c>
      <c r="AK5">
        <f t="shared" si="3"/>
        <v>1.5</v>
      </c>
      <c r="AL5">
        <f t="shared" si="4"/>
        <v>2.5</v>
      </c>
      <c r="AM5">
        <f t="shared" si="5"/>
        <v>2.5</v>
      </c>
      <c r="AN5" s="7">
        <f t="shared" si="6"/>
        <v>100</v>
      </c>
    </row>
    <row r="6" spans="1:47" x14ac:dyDescent="0.25">
      <c r="A6" t="s">
        <v>1</v>
      </c>
      <c r="B6" t="s">
        <v>4</v>
      </c>
      <c r="C6" s="1">
        <v>80</v>
      </c>
      <c r="D6" s="1">
        <v>20</v>
      </c>
      <c r="E6" s="18" t="b">
        <f t="shared" si="7"/>
        <v>1</v>
      </c>
      <c r="F6" s="2">
        <v>70</v>
      </c>
      <c r="G6" s="2">
        <v>25</v>
      </c>
      <c r="H6" s="2">
        <v>5</v>
      </c>
      <c r="I6" s="18" t="b">
        <f t="shared" si="8"/>
        <v>1</v>
      </c>
      <c r="M6" s="4">
        <v>65</v>
      </c>
      <c r="N6" s="4">
        <f t="shared" si="0"/>
        <v>15</v>
      </c>
      <c r="O6" s="4">
        <v>0</v>
      </c>
      <c r="P6" s="4">
        <v>0</v>
      </c>
      <c r="Q6" t="b">
        <f t="shared" si="9"/>
        <v>1</v>
      </c>
      <c r="R6" s="5">
        <v>15</v>
      </c>
      <c r="S6" s="5">
        <f>D6-R6</f>
        <v>5</v>
      </c>
      <c r="T6" s="5">
        <v>0</v>
      </c>
      <c r="U6" s="5">
        <v>0</v>
      </c>
      <c r="V6" s="6" t="b">
        <f t="shared" si="10"/>
        <v>1</v>
      </c>
      <c r="W6">
        <f t="shared" si="11"/>
        <v>45.5</v>
      </c>
      <c r="X6">
        <f t="shared" si="12"/>
        <v>16.25</v>
      </c>
      <c r="Y6">
        <f t="shared" si="1"/>
        <v>3.25</v>
      </c>
      <c r="Z6">
        <f t="shared" si="13"/>
        <v>10.5</v>
      </c>
      <c r="AA6">
        <f t="shared" si="14"/>
        <v>3.75</v>
      </c>
      <c r="AB6">
        <f t="shared" si="15"/>
        <v>0.75</v>
      </c>
      <c r="AI6">
        <f t="shared" si="16"/>
        <v>10.5</v>
      </c>
      <c r="AJ6">
        <f t="shared" si="2"/>
        <v>3.75</v>
      </c>
      <c r="AK6">
        <f t="shared" si="3"/>
        <v>0.75</v>
      </c>
      <c r="AL6">
        <f t="shared" si="4"/>
        <v>2.5</v>
      </c>
      <c r="AM6">
        <f t="shared" si="5"/>
        <v>2.5</v>
      </c>
      <c r="AN6" s="7">
        <f t="shared" si="6"/>
        <v>100</v>
      </c>
    </row>
    <row r="7" spans="1:47" x14ac:dyDescent="0.25">
      <c r="A7" t="s">
        <v>5</v>
      </c>
      <c r="B7" t="s">
        <v>3</v>
      </c>
      <c r="C7" s="1">
        <v>80</v>
      </c>
      <c r="D7" s="1">
        <v>20</v>
      </c>
      <c r="E7" s="18" t="b">
        <f t="shared" si="7"/>
        <v>1</v>
      </c>
      <c r="F7" s="2">
        <v>50</v>
      </c>
      <c r="G7" s="2">
        <v>40</v>
      </c>
      <c r="H7" s="2">
        <v>10</v>
      </c>
      <c r="I7" s="18" t="b">
        <f t="shared" si="8"/>
        <v>1</v>
      </c>
      <c r="M7" s="4">
        <v>65</v>
      </c>
      <c r="N7" s="4">
        <f t="shared" si="0"/>
        <v>15</v>
      </c>
      <c r="O7" s="4">
        <v>0</v>
      </c>
      <c r="P7" s="4">
        <v>0</v>
      </c>
      <c r="Q7" t="b">
        <f t="shared" si="9"/>
        <v>1</v>
      </c>
      <c r="R7" s="5">
        <v>20</v>
      </c>
      <c r="S7" s="5">
        <v>0</v>
      </c>
      <c r="T7" s="5">
        <v>0</v>
      </c>
      <c r="U7" s="5">
        <v>0</v>
      </c>
      <c r="V7" s="6" t="b">
        <f t="shared" si="10"/>
        <v>1</v>
      </c>
      <c r="W7">
        <f t="shared" si="11"/>
        <v>32.5</v>
      </c>
      <c r="X7">
        <f t="shared" si="12"/>
        <v>26</v>
      </c>
      <c r="Y7">
        <f t="shared" si="1"/>
        <v>6.5</v>
      </c>
      <c r="Z7">
        <f t="shared" si="13"/>
        <v>7.5</v>
      </c>
      <c r="AA7">
        <f t="shared" si="14"/>
        <v>6</v>
      </c>
      <c r="AB7">
        <f t="shared" si="15"/>
        <v>1.5</v>
      </c>
      <c r="AI7">
        <f t="shared" si="16"/>
        <v>10</v>
      </c>
      <c r="AJ7">
        <f t="shared" si="2"/>
        <v>8</v>
      </c>
      <c r="AK7">
        <f t="shared" si="3"/>
        <v>2</v>
      </c>
      <c r="AL7">
        <f t="shared" si="4"/>
        <v>0</v>
      </c>
      <c r="AM7">
        <f t="shared" si="5"/>
        <v>0</v>
      </c>
      <c r="AN7" s="7">
        <f t="shared" si="6"/>
        <v>100</v>
      </c>
    </row>
    <row r="8" spans="1:47" x14ac:dyDescent="0.25">
      <c r="A8" t="s">
        <v>5</v>
      </c>
      <c r="B8" t="s">
        <v>4</v>
      </c>
      <c r="C8" s="1">
        <v>80</v>
      </c>
      <c r="D8" s="1">
        <v>20</v>
      </c>
      <c r="E8" s="18" t="b">
        <f t="shared" si="7"/>
        <v>1</v>
      </c>
      <c r="F8" s="2">
        <v>70</v>
      </c>
      <c r="G8" s="2">
        <v>25</v>
      </c>
      <c r="H8" s="2">
        <v>5</v>
      </c>
      <c r="I8" s="18" t="b">
        <f t="shared" si="8"/>
        <v>1</v>
      </c>
      <c r="M8" s="4">
        <v>70</v>
      </c>
      <c r="N8" s="4">
        <f t="shared" si="0"/>
        <v>10</v>
      </c>
      <c r="O8" s="4">
        <v>0</v>
      </c>
      <c r="P8" s="4">
        <v>0</v>
      </c>
      <c r="Q8" t="b">
        <f t="shared" si="9"/>
        <v>1</v>
      </c>
      <c r="R8" s="5">
        <v>20</v>
      </c>
      <c r="S8" s="5">
        <v>0</v>
      </c>
      <c r="T8" s="5">
        <v>0</v>
      </c>
      <c r="U8" s="5">
        <v>0</v>
      </c>
      <c r="V8" s="6" t="b">
        <f t="shared" si="10"/>
        <v>1</v>
      </c>
      <c r="W8">
        <f t="shared" si="11"/>
        <v>49</v>
      </c>
      <c r="X8">
        <f t="shared" si="12"/>
        <v>17.5</v>
      </c>
      <c r="Y8">
        <f t="shared" si="1"/>
        <v>3.5</v>
      </c>
      <c r="Z8">
        <f t="shared" si="13"/>
        <v>7</v>
      </c>
      <c r="AA8">
        <f t="shared" si="14"/>
        <v>2.5</v>
      </c>
      <c r="AB8">
        <f t="shared" si="15"/>
        <v>0.5</v>
      </c>
      <c r="AI8">
        <f t="shared" si="16"/>
        <v>14</v>
      </c>
      <c r="AJ8">
        <f t="shared" si="2"/>
        <v>5</v>
      </c>
      <c r="AK8">
        <f t="shared" si="3"/>
        <v>1</v>
      </c>
      <c r="AL8">
        <f t="shared" si="4"/>
        <v>0</v>
      </c>
      <c r="AM8">
        <f t="shared" si="5"/>
        <v>0</v>
      </c>
      <c r="AN8" s="7">
        <f t="shared" si="6"/>
        <v>100</v>
      </c>
    </row>
    <row r="9" spans="1:47" x14ac:dyDescent="0.25">
      <c r="A9" t="s">
        <v>6</v>
      </c>
      <c r="B9" t="s">
        <v>7</v>
      </c>
      <c r="C9" s="1">
        <v>100</v>
      </c>
      <c r="D9" s="1">
        <v>0</v>
      </c>
      <c r="E9" s="18" t="b">
        <f t="shared" si="7"/>
        <v>1</v>
      </c>
      <c r="F9" s="2">
        <v>70</v>
      </c>
      <c r="G9" s="2">
        <v>30</v>
      </c>
      <c r="H9" s="2">
        <v>0</v>
      </c>
      <c r="I9" s="18" t="b">
        <f t="shared" si="8"/>
        <v>1</v>
      </c>
      <c r="M9" s="4">
        <v>80</v>
      </c>
      <c r="N9" s="4">
        <f t="shared" si="0"/>
        <v>20</v>
      </c>
      <c r="O9" s="4">
        <v>0</v>
      </c>
      <c r="P9" s="4">
        <v>0</v>
      </c>
      <c r="Q9" t="b">
        <f t="shared" si="9"/>
        <v>1</v>
      </c>
      <c r="R9" s="5">
        <v>0</v>
      </c>
      <c r="S9" s="5">
        <v>0</v>
      </c>
      <c r="T9" s="5">
        <v>0</v>
      </c>
      <c r="U9" s="5">
        <v>0</v>
      </c>
      <c r="V9" s="6" t="b">
        <f t="shared" si="10"/>
        <v>1</v>
      </c>
      <c r="W9">
        <f t="shared" si="11"/>
        <v>56</v>
      </c>
      <c r="X9">
        <f t="shared" si="12"/>
        <v>24</v>
      </c>
      <c r="Y9">
        <f t="shared" si="1"/>
        <v>0</v>
      </c>
      <c r="Z9">
        <f t="shared" si="13"/>
        <v>14</v>
      </c>
      <c r="AA9">
        <f t="shared" si="14"/>
        <v>6</v>
      </c>
      <c r="AB9">
        <f t="shared" si="15"/>
        <v>0</v>
      </c>
      <c r="AI9">
        <f t="shared" si="16"/>
        <v>0</v>
      </c>
      <c r="AJ9">
        <f t="shared" si="2"/>
        <v>0</v>
      </c>
      <c r="AK9">
        <f t="shared" si="3"/>
        <v>0</v>
      </c>
      <c r="AL9">
        <f t="shared" si="4"/>
        <v>0</v>
      </c>
      <c r="AM9">
        <f t="shared" si="5"/>
        <v>0</v>
      </c>
      <c r="AN9" s="7">
        <f t="shared" si="6"/>
        <v>100</v>
      </c>
    </row>
    <row r="10" spans="1:47" s="9" customFormat="1" x14ac:dyDescent="0.25">
      <c r="A10" s="9" t="s">
        <v>33</v>
      </c>
      <c r="B10" s="9" t="s">
        <v>7</v>
      </c>
      <c r="C10" s="10">
        <v>100</v>
      </c>
      <c r="D10" s="10">
        <v>0</v>
      </c>
      <c r="E10" s="18" t="b">
        <f t="shared" si="7"/>
        <v>1</v>
      </c>
      <c r="F10" s="11">
        <v>70</v>
      </c>
      <c r="G10" s="11">
        <v>30</v>
      </c>
      <c r="H10" s="11">
        <v>0</v>
      </c>
      <c r="I10" s="18" t="b">
        <f t="shared" si="8"/>
        <v>1</v>
      </c>
      <c r="M10" s="12">
        <v>85</v>
      </c>
      <c r="N10" s="29">
        <f t="shared" si="0"/>
        <v>15</v>
      </c>
      <c r="O10" s="29">
        <v>0</v>
      </c>
      <c r="P10" s="12">
        <v>0</v>
      </c>
      <c r="Q10" t="b">
        <f t="shared" si="9"/>
        <v>1</v>
      </c>
      <c r="R10" s="13">
        <v>0</v>
      </c>
      <c r="S10" s="13">
        <v>0</v>
      </c>
      <c r="T10" s="13">
        <v>0</v>
      </c>
      <c r="U10" s="13">
        <v>0</v>
      </c>
      <c r="V10" s="6" t="b">
        <f t="shared" si="10"/>
        <v>1</v>
      </c>
      <c r="W10" s="9">
        <f t="shared" si="11"/>
        <v>59.5</v>
      </c>
      <c r="X10" s="9">
        <f t="shared" si="12"/>
        <v>25.5</v>
      </c>
      <c r="Y10" s="9">
        <f t="shared" si="1"/>
        <v>0</v>
      </c>
      <c r="Z10" s="9">
        <f t="shared" si="13"/>
        <v>10.5</v>
      </c>
      <c r="AA10" s="9">
        <f t="shared" si="14"/>
        <v>4.5</v>
      </c>
      <c r="AB10" s="9">
        <f t="shared" si="15"/>
        <v>0</v>
      </c>
      <c r="AI10" s="9">
        <f t="shared" si="16"/>
        <v>0</v>
      </c>
      <c r="AJ10" s="9">
        <f t="shared" si="2"/>
        <v>0</v>
      </c>
      <c r="AK10" s="9">
        <f t="shared" si="3"/>
        <v>0</v>
      </c>
      <c r="AL10" s="9">
        <f t="shared" si="4"/>
        <v>0</v>
      </c>
      <c r="AM10" s="9">
        <f t="shared" si="5"/>
        <v>0</v>
      </c>
      <c r="AN10" s="14">
        <f t="shared" si="6"/>
        <v>100</v>
      </c>
    </row>
    <row r="14" spans="1:47" x14ac:dyDescent="0.25">
      <c r="A14" t="s">
        <v>50</v>
      </c>
      <c r="F14" s="39" t="s">
        <v>27</v>
      </c>
      <c r="G14" s="39"/>
      <c r="H14" s="39"/>
      <c r="I14" s="39"/>
      <c r="J14" s="39"/>
      <c r="K14" s="39"/>
      <c r="L14" s="39"/>
      <c r="M14" s="40" t="s">
        <v>28</v>
      </c>
      <c r="N14" s="40"/>
      <c r="O14" s="40"/>
      <c r="P14" s="40"/>
      <c r="Q14" s="17"/>
      <c r="R14" s="41" t="s">
        <v>29</v>
      </c>
      <c r="S14" s="41"/>
      <c r="T14" s="41"/>
      <c r="U14" s="41"/>
      <c r="W14" s="42" t="s">
        <v>12</v>
      </c>
      <c r="X14" s="42"/>
      <c r="Y14" s="42"/>
      <c r="Z14" s="42"/>
      <c r="AA14" s="42"/>
      <c r="AB14" s="42"/>
      <c r="AC14" s="16"/>
      <c r="AD14" s="16"/>
      <c r="AE14" s="16"/>
      <c r="AF14" s="16"/>
      <c r="AG14" s="16"/>
      <c r="AH14" s="16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</row>
    <row r="15" spans="1:47" ht="45" x14ac:dyDescent="0.25">
      <c r="C15" t="s">
        <v>14</v>
      </c>
      <c r="D15" t="s">
        <v>15</v>
      </c>
      <c r="E15" s="8" t="s">
        <v>32</v>
      </c>
      <c r="F15">
        <v>1</v>
      </c>
      <c r="G15">
        <v>2</v>
      </c>
      <c r="H15">
        <v>3</v>
      </c>
      <c r="I15">
        <v>4</v>
      </c>
      <c r="J15">
        <v>5</v>
      </c>
      <c r="K15" t="s">
        <v>37</v>
      </c>
      <c r="L15" t="s">
        <v>30</v>
      </c>
      <c r="M15" t="s">
        <v>8</v>
      </c>
      <c r="N15" t="s">
        <v>9</v>
      </c>
      <c r="O15" t="s">
        <v>34</v>
      </c>
      <c r="P15" t="s">
        <v>55</v>
      </c>
      <c r="Q15" t="s">
        <v>42</v>
      </c>
      <c r="R15" t="s">
        <v>10</v>
      </c>
      <c r="S15" t="s">
        <v>13</v>
      </c>
      <c r="T15" t="s">
        <v>60</v>
      </c>
      <c r="U15" t="s">
        <v>38</v>
      </c>
      <c r="V15" t="s">
        <v>30</v>
      </c>
      <c r="W15" t="s">
        <v>16</v>
      </c>
      <c r="X15" t="s">
        <v>17</v>
      </c>
      <c r="Y15" t="s">
        <v>18</v>
      </c>
      <c r="Z15" t="s">
        <v>19</v>
      </c>
      <c r="AA15" t="s">
        <v>20</v>
      </c>
      <c r="AB15" t="s">
        <v>21</v>
      </c>
      <c r="AC15" t="s">
        <v>35</v>
      </c>
      <c r="AD15" t="s">
        <v>36</v>
      </c>
      <c r="AE15" t="s">
        <v>56</v>
      </c>
      <c r="AF15" t="s">
        <v>57</v>
      </c>
      <c r="AG15" t="s">
        <v>58</v>
      </c>
      <c r="AH15" t="s">
        <v>59</v>
      </c>
      <c r="AI15" t="s">
        <v>22</v>
      </c>
      <c r="AJ15" t="s">
        <v>23</v>
      </c>
      <c r="AK15" t="s">
        <v>24</v>
      </c>
      <c r="AL15" t="s">
        <v>25</v>
      </c>
      <c r="AM15" t="s">
        <v>26</v>
      </c>
      <c r="AN15" t="s">
        <v>39</v>
      </c>
      <c r="AO15" t="s">
        <v>40</v>
      </c>
      <c r="AP15" t="s">
        <v>41</v>
      </c>
      <c r="AQ15" t="s">
        <v>61</v>
      </c>
      <c r="AR15" t="s">
        <v>62</v>
      </c>
      <c r="AS15" t="s">
        <v>63</v>
      </c>
      <c r="AT15" t="s">
        <v>64</v>
      </c>
      <c r="AU15" t="s">
        <v>31</v>
      </c>
    </row>
    <row r="16" spans="1:47" x14ac:dyDescent="0.25">
      <c r="A16" t="s">
        <v>0</v>
      </c>
      <c r="B16" t="s">
        <v>2</v>
      </c>
      <c r="C16" s="1">
        <v>70</v>
      </c>
      <c r="D16" s="1">
        <f>100-C16</f>
        <v>30</v>
      </c>
      <c r="E16" s="3">
        <v>20</v>
      </c>
      <c r="F16" s="27">
        <v>0</v>
      </c>
      <c r="G16" s="27">
        <v>15</v>
      </c>
      <c r="H16" s="27">
        <v>5</v>
      </c>
      <c r="I16" s="2">
        <v>25</v>
      </c>
      <c r="J16" s="2">
        <v>25</v>
      </c>
      <c r="K16" s="2">
        <v>30</v>
      </c>
      <c r="L16" s="6" t="b">
        <f>SUM(F16:K16)=100</f>
        <v>1</v>
      </c>
      <c r="M16" s="27">
        <v>35</v>
      </c>
      <c r="N16" s="27">
        <v>15</v>
      </c>
      <c r="O16">
        <f>O4*E16/100</f>
        <v>0</v>
      </c>
      <c r="P16" s="4">
        <f>C16-SUM(M16:O16)</f>
        <v>20</v>
      </c>
      <c r="Q16" t="b">
        <f>SUM(M16:P16)=C16</f>
        <v>1</v>
      </c>
      <c r="R16">
        <v>15</v>
      </c>
      <c r="S16">
        <v>10</v>
      </c>
      <c r="T16" s="5">
        <v>3</v>
      </c>
      <c r="U16" s="5">
        <v>2</v>
      </c>
      <c r="V16" s="6" t="b">
        <f>SUM(M16:U16)=100</f>
        <v>1</v>
      </c>
      <c r="W16">
        <f>$M16*$F16/(SUM($F16:$H16))</f>
        <v>0</v>
      </c>
      <c r="X16">
        <f>$M16*$G16/(SUM($F16:$H16))</f>
        <v>26.25</v>
      </c>
      <c r="Y16">
        <f>$M16*$H16/(SUM($F16:$H16))</f>
        <v>8.75</v>
      </c>
      <c r="Z16">
        <f>$N16*$F16/(SUM($F16:$H16))</f>
        <v>0</v>
      </c>
      <c r="AA16">
        <f>$N16*$G16/(SUM($F16:$H16))</f>
        <v>11.25</v>
      </c>
      <c r="AB16">
        <f>$N16*$H16/(SUM($F16:$H16))</f>
        <v>3.75</v>
      </c>
      <c r="AC16">
        <f t="shared" ref="AC16:AC22" si="17">O16*2/3</f>
        <v>0</v>
      </c>
      <c r="AD16">
        <f t="shared" ref="AD16:AD22" si="18">O16*1/3</f>
        <v>0</v>
      </c>
      <c r="AE16">
        <f>$P16*($H16)/(SUM($H16:$K16))</f>
        <v>1.1764705882352942</v>
      </c>
      <c r="AF16">
        <f>$P16*$I16/(SUM($H16:$K16))</f>
        <v>5.882352941176471</v>
      </c>
      <c r="AG16">
        <f>$P16*$J16/(SUM($H16:$K16))</f>
        <v>5.882352941176471</v>
      </c>
      <c r="AH16">
        <f>$P16*$K16/(SUM($H16:$K16))</f>
        <v>7.0588235294117645</v>
      </c>
      <c r="AI16">
        <f>$R16*$F16/SUM($F16:$H16)</f>
        <v>0</v>
      </c>
      <c r="AJ16">
        <f>$R16*$G16/SUM($F16:$H16)</f>
        <v>11.25</v>
      </c>
      <c r="AK16">
        <f>$R16*$H16/SUM($F16:$H16)</f>
        <v>3.75</v>
      </c>
      <c r="AL16">
        <f t="shared" ref="AL16:AL22" si="19">S16/2</f>
        <v>5</v>
      </c>
      <c r="AM16">
        <f t="shared" ref="AM16:AM22" si="20">S16/2</f>
        <v>5</v>
      </c>
      <c r="AN16">
        <f>$U16*$I16/SUM($I16:$K16)</f>
        <v>0.625</v>
      </c>
      <c r="AO16">
        <f>$U16*$J16/SUM($I16:$K16)</f>
        <v>0.625</v>
      </c>
      <c r="AP16">
        <f>$U16*$K16/SUM($I16:$K16)</f>
        <v>0.75</v>
      </c>
      <c r="AR16">
        <f>$T16*$I16/SUM($I16:$K16)</f>
        <v>0.9375</v>
      </c>
      <c r="AS16">
        <f>$T16*$J16/SUM($I16:$K16)</f>
        <v>0.9375</v>
      </c>
      <c r="AT16">
        <f>$T16*$K16/SUM($I16:$K16)</f>
        <v>1.125</v>
      </c>
      <c r="AU16" s="7">
        <f>SUM(W16:AT16)</f>
        <v>100</v>
      </c>
    </row>
    <row r="17" spans="1:47" x14ac:dyDescent="0.25">
      <c r="A17" t="s">
        <v>1</v>
      </c>
      <c r="B17" t="s">
        <v>3</v>
      </c>
      <c r="C17" s="1">
        <v>70</v>
      </c>
      <c r="D17" s="1">
        <f t="shared" ref="D17:D22" si="21">100-C17</f>
        <v>30</v>
      </c>
      <c r="E17" s="3">
        <v>20</v>
      </c>
      <c r="F17" s="27">
        <v>0</v>
      </c>
      <c r="G17" s="27">
        <v>15</v>
      </c>
      <c r="H17" s="27">
        <v>5</v>
      </c>
      <c r="I17" s="2">
        <v>28</v>
      </c>
      <c r="J17" s="2">
        <v>28</v>
      </c>
      <c r="K17" s="2">
        <v>24</v>
      </c>
      <c r="L17" s="6" t="b">
        <f t="shared" ref="L17:L22" si="22">SUM(F17:K17)=100</f>
        <v>1</v>
      </c>
      <c r="M17" s="27">
        <v>35</v>
      </c>
      <c r="N17" s="27">
        <v>15</v>
      </c>
      <c r="O17">
        <f t="shared" ref="O17:O22" si="23">O5*E17/100</f>
        <v>0</v>
      </c>
      <c r="P17" s="4">
        <f t="shared" ref="P17:P22" si="24">C17-SUM(M17:O17)</f>
        <v>20</v>
      </c>
      <c r="Q17" t="b">
        <f t="shared" ref="Q17:Q22" si="25">SUM(M17:P17)=C17</f>
        <v>1</v>
      </c>
      <c r="R17">
        <v>15</v>
      </c>
      <c r="S17">
        <v>10</v>
      </c>
      <c r="T17" s="5">
        <v>3</v>
      </c>
      <c r="U17" s="5">
        <v>2</v>
      </c>
      <c r="V17" s="6" t="b">
        <f t="shared" ref="V17:V22" si="26">SUM(M17:U17)=100</f>
        <v>1</v>
      </c>
      <c r="W17">
        <f t="shared" ref="W17:W22" si="27">$M17*$F17/(SUM($F17:$H17))</f>
        <v>0</v>
      </c>
      <c r="X17">
        <f t="shared" ref="X17:X22" si="28">$M17*$G17/(SUM($F17:$H17))</f>
        <v>26.25</v>
      </c>
      <c r="Y17">
        <f t="shared" ref="Y17:Y22" si="29">$M17*$H17/(SUM($F17:$H17))</f>
        <v>8.75</v>
      </c>
      <c r="Z17">
        <f t="shared" ref="Z17:Z22" si="30">$N17*$F17/(SUM($F17:$H17))</f>
        <v>0</v>
      </c>
      <c r="AA17">
        <f t="shared" ref="AA17:AA22" si="31">$N17*$G17/(SUM($F17:$H17))</f>
        <v>11.25</v>
      </c>
      <c r="AB17">
        <f t="shared" ref="AB17:AB22" si="32">$N17*$H17/(SUM($F17:$H17))</f>
        <v>3.75</v>
      </c>
      <c r="AC17">
        <f t="shared" si="17"/>
        <v>0</v>
      </c>
      <c r="AD17">
        <f t="shared" si="18"/>
        <v>0</v>
      </c>
      <c r="AE17">
        <f t="shared" ref="AE17:AE19" si="33">$P17*($H17)/(SUM($H17:$K17))</f>
        <v>1.1764705882352942</v>
      </c>
      <c r="AF17">
        <f t="shared" ref="AF17:AF19" si="34">$P17*$I17/(SUM($H17:$K17))</f>
        <v>6.5882352941176467</v>
      </c>
      <c r="AG17">
        <f t="shared" ref="AG17:AG19" si="35">$P17*$J17/(SUM($H17:$K17))</f>
        <v>6.5882352941176467</v>
      </c>
      <c r="AH17">
        <f t="shared" ref="AH17:AH19" si="36">$P17*$K17/(SUM($H17:$K17))</f>
        <v>5.6470588235294121</v>
      </c>
      <c r="AI17">
        <f t="shared" ref="AI17:AI22" si="37">$R17*$F17/SUM($F17:$H17)</f>
        <v>0</v>
      </c>
      <c r="AJ17">
        <f t="shared" ref="AJ17:AJ22" si="38">$R17*$G17/SUM($F17:$H17)</f>
        <v>11.25</v>
      </c>
      <c r="AK17">
        <f t="shared" ref="AK17:AK22" si="39">$R17*$H17/SUM($F17:$H17)</f>
        <v>3.75</v>
      </c>
      <c r="AL17">
        <f t="shared" si="19"/>
        <v>5</v>
      </c>
      <c r="AM17">
        <f t="shared" si="20"/>
        <v>5</v>
      </c>
      <c r="AN17">
        <f t="shared" ref="AN17:AN21" si="40">$U17*$I17/SUM($I17:$K17)</f>
        <v>0.7</v>
      </c>
      <c r="AO17">
        <f t="shared" ref="AO17:AO21" si="41">$U17*$J17/SUM($I17:$K17)</f>
        <v>0.7</v>
      </c>
      <c r="AP17">
        <f t="shared" ref="AP17:AP21" si="42">$U17*$K17/SUM($I17:$K17)</f>
        <v>0.6</v>
      </c>
      <c r="AR17">
        <f t="shared" ref="AR17:AR19" si="43">$T17*$I17/SUM($I17:$K17)</f>
        <v>1.05</v>
      </c>
      <c r="AS17">
        <f t="shared" ref="AS17:AS19" si="44">$T17*$J17/SUM($I17:$K17)</f>
        <v>1.05</v>
      </c>
      <c r="AT17">
        <f t="shared" ref="AT17:AT19" si="45">$T17*$K17/SUM($I17:$K17)</f>
        <v>0.9</v>
      </c>
      <c r="AU17" s="7">
        <f t="shared" ref="AU17:AU22" si="46">SUM(W17:AT17)</f>
        <v>100</v>
      </c>
    </row>
    <row r="18" spans="1:47" s="9" customFormat="1" x14ac:dyDescent="0.25">
      <c r="A18" s="9" t="s">
        <v>1</v>
      </c>
      <c r="B18" s="9" t="s">
        <v>4</v>
      </c>
      <c r="C18" s="1">
        <v>70</v>
      </c>
      <c r="D18" s="1">
        <f t="shared" si="21"/>
        <v>30</v>
      </c>
      <c r="E18" s="15">
        <v>20</v>
      </c>
      <c r="F18" s="28">
        <v>0</v>
      </c>
      <c r="G18" s="28">
        <v>15</v>
      </c>
      <c r="H18" s="28">
        <v>5</v>
      </c>
      <c r="I18" s="11">
        <v>28</v>
      </c>
      <c r="J18" s="11">
        <v>28</v>
      </c>
      <c r="K18" s="11">
        <v>24</v>
      </c>
      <c r="L18" s="6" t="b">
        <f t="shared" si="22"/>
        <v>1</v>
      </c>
      <c r="M18" s="27">
        <v>35</v>
      </c>
      <c r="N18" s="27">
        <v>15</v>
      </c>
      <c r="O18">
        <f t="shared" si="23"/>
        <v>0</v>
      </c>
      <c r="P18" s="4">
        <f t="shared" si="24"/>
        <v>20</v>
      </c>
      <c r="Q18" t="b">
        <f t="shared" si="25"/>
        <v>1</v>
      </c>
      <c r="R18">
        <v>15</v>
      </c>
      <c r="S18">
        <v>10</v>
      </c>
      <c r="T18" s="5">
        <v>3</v>
      </c>
      <c r="U18" s="5">
        <v>2</v>
      </c>
      <c r="V18" s="6" t="b">
        <f t="shared" si="26"/>
        <v>1</v>
      </c>
      <c r="W18">
        <f t="shared" si="27"/>
        <v>0</v>
      </c>
      <c r="X18">
        <f t="shared" si="28"/>
        <v>26.25</v>
      </c>
      <c r="Y18">
        <f t="shared" si="29"/>
        <v>8.75</v>
      </c>
      <c r="Z18">
        <f t="shared" si="30"/>
        <v>0</v>
      </c>
      <c r="AA18">
        <f t="shared" si="31"/>
        <v>11.25</v>
      </c>
      <c r="AB18">
        <f t="shared" si="32"/>
        <v>3.75</v>
      </c>
      <c r="AC18" s="9">
        <f t="shared" si="17"/>
        <v>0</v>
      </c>
      <c r="AD18" s="9">
        <f t="shared" si="18"/>
        <v>0</v>
      </c>
      <c r="AE18">
        <f t="shared" si="33"/>
        <v>1.1764705882352942</v>
      </c>
      <c r="AF18">
        <f t="shared" si="34"/>
        <v>6.5882352941176467</v>
      </c>
      <c r="AG18">
        <f t="shared" si="35"/>
        <v>6.5882352941176467</v>
      </c>
      <c r="AH18">
        <f t="shared" si="36"/>
        <v>5.6470588235294121</v>
      </c>
      <c r="AI18">
        <f t="shared" si="37"/>
        <v>0</v>
      </c>
      <c r="AJ18">
        <f t="shared" si="38"/>
        <v>11.25</v>
      </c>
      <c r="AK18">
        <f t="shared" si="39"/>
        <v>3.75</v>
      </c>
      <c r="AL18">
        <f t="shared" si="19"/>
        <v>5</v>
      </c>
      <c r="AM18">
        <f t="shared" si="20"/>
        <v>5</v>
      </c>
      <c r="AN18">
        <f t="shared" si="40"/>
        <v>0.7</v>
      </c>
      <c r="AO18">
        <f t="shared" si="41"/>
        <v>0.7</v>
      </c>
      <c r="AP18">
        <f t="shared" si="42"/>
        <v>0.6</v>
      </c>
      <c r="AR18">
        <f t="shared" si="43"/>
        <v>1.05</v>
      </c>
      <c r="AS18">
        <f t="shared" si="44"/>
        <v>1.05</v>
      </c>
      <c r="AT18">
        <f t="shared" si="45"/>
        <v>0.9</v>
      </c>
      <c r="AU18" s="14">
        <f t="shared" si="46"/>
        <v>100</v>
      </c>
    </row>
    <row r="19" spans="1:47" x14ac:dyDescent="0.25">
      <c r="A19" t="s">
        <v>5</v>
      </c>
      <c r="B19" t="s">
        <v>3</v>
      </c>
      <c r="C19" s="1">
        <v>80</v>
      </c>
      <c r="D19" s="1">
        <f t="shared" si="21"/>
        <v>20</v>
      </c>
      <c r="E19" s="3">
        <v>40</v>
      </c>
      <c r="F19" s="27">
        <v>0</v>
      </c>
      <c r="G19" s="27">
        <v>30</v>
      </c>
      <c r="H19" s="27">
        <v>10</v>
      </c>
      <c r="I19" s="2">
        <v>30</v>
      </c>
      <c r="J19" s="2">
        <v>30</v>
      </c>
      <c r="K19" s="2">
        <v>0</v>
      </c>
      <c r="L19" s="6" t="b">
        <f t="shared" si="22"/>
        <v>1</v>
      </c>
      <c r="M19" s="27">
        <v>50</v>
      </c>
      <c r="N19" s="27">
        <v>10</v>
      </c>
      <c r="O19">
        <f t="shared" si="23"/>
        <v>0</v>
      </c>
      <c r="P19" s="4">
        <f t="shared" si="24"/>
        <v>20</v>
      </c>
      <c r="Q19" t="b">
        <f t="shared" si="25"/>
        <v>1</v>
      </c>
      <c r="R19">
        <v>10</v>
      </c>
      <c r="S19">
        <v>5</v>
      </c>
      <c r="T19" s="5">
        <v>3</v>
      </c>
      <c r="U19" s="5">
        <v>2</v>
      </c>
      <c r="V19" s="6" t="b">
        <f t="shared" si="26"/>
        <v>1</v>
      </c>
      <c r="W19">
        <f t="shared" si="27"/>
        <v>0</v>
      </c>
      <c r="X19">
        <f t="shared" si="28"/>
        <v>37.5</v>
      </c>
      <c r="Y19">
        <f t="shared" si="29"/>
        <v>12.5</v>
      </c>
      <c r="Z19">
        <f t="shared" si="30"/>
        <v>0</v>
      </c>
      <c r="AA19">
        <f t="shared" si="31"/>
        <v>7.5</v>
      </c>
      <c r="AB19">
        <f t="shared" si="32"/>
        <v>2.5</v>
      </c>
      <c r="AC19">
        <f t="shared" si="17"/>
        <v>0</v>
      </c>
      <c r="AD19">
        <f t="shared" si="18"/>
        <v>0</v>
      </c>
      <c r="AE19">
        <f t="shared" si="33"/>
        <v>2.8571428571428572</v>
      </c>
      <c r="AF19">
        <f t="shared" si="34"/>
        <v>8.5714285714285712</v>
      </c>
      <c r="AG19">
        <f t="shared" si="35"/>
        <v>8.5714285714285712</v>
      </c>
      <c r="AH19">
        <f t="shared" si="36"/>
        <v>0</v>
      </c>
      <c r="AI19">
        <f t="shared" si="37"/>
        <v>0</v>
      </c>
      <c r="AJ19">
        <f t="shared" si="38"/>
        <v>7.5</v>
      </c>
      <c r="AK19">
        <f t="shared" si="39"/>
        <v>2.5</v>
      </c>
      <c r="AL19">
        <f t="shared" si="19"/>
        <v>2.5</v>
      </c>
      <c r="AM19">
        <f t="shared" si="20"/>
        <v>2.5</v>
      </c>
      <c r="AN19">
        <f t="shared" si="40"/>
        <v>1</v>
      </c>
      <c r="AO19">
        <f t="shared" si="41"/>
        <v>1</v>
      </c>
      <c r="AP19">
        <f t="shared" si="42"/>
        <v>0</v>
      </c>
      <c r="AR19">
        <f t="shared" si="43"/>
        <v>1.5</v>
      </c>
      <c r="AS19">
        <f t="shared" si="44"/>
        <v>1.5</v>
      </c>
      <c r="AT19">
        <f t="shared" si="45"/>
        <v>0</v>
      </c>
      <c r="AU19" s="7">
        <f t="shared" si="46"/>
        <v>100</v>
      </c>
    </row>
    <row r="20" spans="1:47" x14ac:dyDescent="0.25">
      <c r="A20" t="s">
        <v>5</v>
      </c>
      <c r="B20" t="s">
        <v>4</v>
      </c>
      <c r="C20" s="1">
        <v>80</v>
      </c>
      <c r="D20" s="1">
        <f t="shared" si="21"/>
        <v>20</v>
      </c>
      <c r="E20" s="3">
        <v>40</v>
      </c>
      <c r="F20" s="27">
        <v>0</v>
      </c>
      <c r="G20" s="27">
        <v>30</v>
      </c>
      <c r="H20" s="27">
        <v>10</v>
      </c>
      <c r="I20" s="2">
        <v>30</v>
      </c>
      <c r="J20" s="2">
        <v>30</v>
      </c>
      <c r="K20" s="2">
        <v>0</v>
      </c>
      <c r="L20" s="6" t="b">
        <f t="shared" si="22"/>
        <v>1</v>
      </c>
      <c r="M20" s="27">
        <v>45</v>
      </c>
      <c r="N20" s="27">
        <v>10</v>
      </c>
      <c r="O20">
        <f t="shared" si="23"/>
        <v>0</v>
      </c>
      <c r="P20" s="4">
        <f t="shared" si="24"/>
        <v>25</v>
      </c>
      <c r="Q20" t="b">
        <f t="shared" si="25"/>
        <v>1</v>
      </c>
      <c r="R20">
        <v>10</v>
      </c>
      <c r="S20">
        <v>10</v>
      </c>
      <c r="T20" s="5">
        <v>0</v>
      </c>
      <c r="U20" s="5">
        <v>0</v>
      </c>
      <c r="V20" s="6" t="b">
        <f t="shared" si="26"/>
        <v>1</v>
      </c>
      <c r="W20" s="32">
        <f t="shared" si="27"/>
        <v>0</v>
      </c>
      <c r="X20">
        <f t="shared" si="28"/>
        <v>33.75</v>
      </c>
      <c r="Y20">
        <f t="shared" si="29"/>
        <v>11.25</v>
      </c>
      <c r="Z20">
        <f t="shared" si="30"/>
        <v>0</v>
      </c>
      <c r="AA20">
        <f t="shared" si="31"/>
        <v>7.5</v>
      </c>
      <c r="AB20">
        <f t="shared" si="32"/>
        <v>2.5</v>
      </c>
      <c r="AC20">
        <f t="shared" si="17"/>
        <v>0</v>
      </c>
      <c r="AD20">
        <f t="shared" si="18"/>
        <v>0</v>
      </c>
      <c r="AE20" s="32">
        <f>$P20*$H20/(SUM($H20:$K20))</f>
        <v>3.5714285714285716</v>
      </c>
      <c r="AF20" s="32">
        <f>$P20*$I20/(SUM($H20:$K20))</f>
        <v>10.714285714285714</v>
      </c>
      <c r="AG20" s="32">
        <f>$P20*$J20/(SUM($H20:$K20))</f>
        <v>10.714285714285714</v>
      </c>
      <c r="AH20">
        <f t="shared" ref="AH20:AH21" si="47">$P20*$K20/(SUM($I20:$K20))</f>
        <v>0</v>
      </c>
      <c r="AI20">
        <f t="shared" si="37"/>
        <v>0</v>
      </c>
      <c r="AJ20">
        <f t="shared" si="38"/>
        <v>7.5</v>
      </c>
      <c r="AK20">
        <f t="shared" si="39"/>
        <v>2.5</v>
      </c>
      <c r="AL20">
        <f t="shared" si="19"/>
        <v>5</v>
      </c>
      <c r="AM20">
        <f t="shared" si="20"/>
        <v>5</v>
      </c>
      <c r="AN20">
        <f t="shared" si="40"/>
        <v>0</v>
      </c>
      <c r="AO20">
        <f t="shared" si="41"/>
        <v>0</v>
      </c>
      <c r="AP20">
        <f t="shared" si="42"/>
        <v>0</v>
      </c>
      <c r="AQ20" s="32">
        <f>$T20*$H20/SUM($H20:$K20)</f>
        <v>0</v>
      </c>
      <c r="AR20">
        <f>$T20*$I20/SUM($H20:$K20)</f>
        <v>0</v>
      </c>
      <c r="AS20">
        <f>$T20*$J20/SUM($H20:$K20)</f>
        <v>0</v>
      </c>
      <c r="AT20">
        <f>$T20*$K20/SUM($H20:$K20)</f>
        <v>0</v>
      </c>
      <c r="AU20" s="7">
        <f t="shared" si="46"/>
        <v>99.999999999999986</v>
      </c>
    </row>
    <row r="21" spans="1:47" x14ac:dyDescent="0.25">
      <c r="A21" t="s">
        <v>6</v>
      </c>
      <c r="B21" t="s">
        <v>7</v>
      </c>
      <c r="C21" s="1">
        <v>100</v>
      </c>
      <c r="D21" s="1">
        <f t="shared" si="21"/>
        <v>0</v>
      </c>
      <c r="E21" s="3">
        <v>80</v>
      </c>
      <c r="F21" s="27">
        <v>0</v>
      </c>
      <c r="G21" s="27">
        <v>60</v>
      </c>
      <c r="H21" s="27">
        <v>20</v>
      </c>
      <c r="I21" s="2">
        <v>15</v>
      </c>
      <c r="J21" s="2">
        <v>5</v>
      </c>
      <c r="K21" s="2">
        <v>0</v>
      </c>
      <c r="L21" s="6" t="b">
        <f t="shared" si="22"/>
        <v>1</v>
      </c>
      <c r="M21">
        <v>60</v>
      </c>
      <c r="N21">
        <v>15</v>
      </c>
      <c r="O21">
        <f t="shared" si="23"/>
        <v>0</v>
      </c>
      <c r="P21" s="4">
        <f t="shared" si="24"/>
        <v>25</v>
      </c>
      <c r="Q21" t="b">
        <f t="shared" si="25"/>
        <v>1</v>
      </c>
      <c r="R21">
        <v>0</v>
      </c>
      <c r="S21">
        <v>0</v>
      </c>
      <c r="T21" s="5">
        <v>0</v>
      </c>
      <c r="U21" s="5">
        <v>0</v>
      </c>
      <c r="V21" s="6" t="b">
        <f t="shared" si="26"/>
        <v>1</v>
      </c>
      <c r="W21" s="32">
        <f t="shared" si="27"/>
        <v>0</v>
      </c>
      <c r="X21">
        <f t="shared" si="28"/>
        <v>45</v>
      </c>
      <c r="Y21">
        <f t="shared" si="29"/>
        <v>15</v>
      </c>
      <c r="Z21">
        <f t="shared" si="30"/>
        <v>0</v>
      </c>
      <c r="AA21">
        <f t="shared" si="31"/>
        <v>11.25</v>
      </c>
      <c r="AB21">
        <f t="shared" si="32"/>
        <v>3.75</v>
      </c>
      <c r="AC21">
        <f t="shared" si="17"/>
        <v>0</v>
      </c>
      <c r="AD21">
        <f t="shared" si="18"/>
        <v>0</v>
      </c>
      <c r="AE21" s="32">
        <f t="shared" ref="AE21" si="48">$P21*$H21/(SUM($H21:$K21))</f>
        <v>12.5</v>
      </c>
      <c r="AF21" s="32">
        <f t="shared" ref="AF21" si="49">$P21*$I21/(SUM($H21:$K21))</f>
        <v>9.375</v>
      </c>
      <c r="AG21" s="32">
        <f t="shared" ref="AG21" si="50">$P21*$J21/(SUM($H21:$K21))</f>
        <v>3.125</v>
      </c>
      <c r="AH21">
        <f t="shared" si="47"/>
        <v>0</v>
      </c>
      <c r="AI21">
        <f t="shared" si="37"/>
        <v>0</v>
      </c>
      <c r="AJ21">
        <f t="shared" si="38"/>
        <v>0</v>
      </c>
      <c r="AK21">
        <f t="shared" si="39"/>
        <v>0</v>
      </c>
      <c r="AL21">
        <f t="shared" si="19"/>
        <v>0</v>
      </c>
      <c r="AM21">
        <f t="shared" si="20"/>
        <v>0</v>
      </c>
      <c r="AN21">
        <f t="shared" si="40"/>
        <v>0</v>
      </c>
      <c r="AO21">
        <f t="shared" si="41"/>
        <v>0</v>
      </c>
      <c r="AP21">
        <f t="shared" si="42"/>
        <v>0</v>
      </c>
      <c r="AQ21" s="32">
        <f>$T21*$H21/SUM($H21:$K21)</f>
        <v>0</v>
      </c>
      <c r="AR21">
        <f t="shared" ref="AR21" si="51">$T21*$I21/SUM($H21:$K21)</f>
        <v>0</v>
      </c>
      <c r="AS21">
        <f t="shared" ref="AS21" si="52">$T21*$J21/SUM($H21:$K21)</f>
        <v>0</v>
      </c>
      <c r="AT21">
        <f t="shared" ref="AT21" si="53">$T21*$K21/SUM($H21:$K21)</f>
        <v>0</v>
      </c>
      <c r="AU21" s="7">
        <f t="shared" si="46"/>
        <v>100</v>
      </c>
    </row>
    <row r="22" spans="1:47" s="9" customFormat="1" x14ac:dyDescent="0.25">
      <c r="A22" s="9" t="s">
        <v>33</v>
      </c>
      <c r="B22" s="9" t="s">
        <v>7</v>
      </c>
      <c r="C22" s="10">
        <v>100</v>
      </c>
      <c r="D22" s="1">
        <f t="shared" si="21"/>
        <v>0</v>
      </c>
      <c r="E22" s="15">
        <v>100</v>
      </c>
      <c r="F22" s="28">
        <v>0</v>
      </c>
      <c r="G22" s="28">
        <v>100</v>
      </c>
      <c r="H22" s="28">
        <f>H10*E22/100</f>
        <v>0</v>
      </c>
      <c r="I22" s="11">
        <v>0</v>
      </c>
      <c r="J22" s="11">
        <v>0</v>
      </c>
      <c r="K22" s="11">
        <v>0</v>
      </c>
      <c r="L22" s="6" t="b">
        <f t="shared" si="22"/>
        <v>1</v>
      </c>
      <c r="M22">
        <f t="shared" ref="M22" si="54">M10*E22/100</f>
        <v>85</v>
      </c>
      <c r="N22">
        <f t="shared" ref="N22" si="55">N10*E22/100</f>
        <v>15</v>
      </c>
      <c r="O22">
        <f t="shared" si="23"/>
        <v>0</v>
      </c>
      <c r="P22" s="4">
        <f t="shared" si="24"/>
        <v>0</v>
      </c>
      <c r="Q22" t="b">
        <f t="shared" si="25"/>
        <v>1</v>
      </c>
      <c r="R22" s="9">
        <f t="shared" ref="R22" si="56">R10*E22/100</f>
        <v>0</v>
      </c>
      <c r="S22" s="9">
        <f t="shared" ref="S22" si="57">S10*E22/100</f>
        <v>0</v>
      </c>
      <c r="T22" s="13">
        <v>0</v>
      </c>
      <c r="U22" s="13">
        <v>0</v>
      </c>
      <c r="V22" s="6" t="b">
        <f t="shared" si="26"/>
        <v>1</v>
      </c>
      <c r="W22">
        <f t="shared" si="27"/>
        <v>0</v>
      </c>
      <c r="X22">
        <f t="shared" si="28"/>
        <v>85</v>
      </c>
      <c r="Y22">
        <f t="shared" si="29"/>
        <v>0</v>
      </c>
      <c r="Z22">
        <f t="shared" si="30"/>
        <v>0</v>
      </c>
      <c r="AA22">
        <f t="shared" si="31"/>
        <v>15</v>
      </c>
      <c r="AB22">
        <f t="shared" si="32"/>
        <v>0</v>
      </c>
      <c r="AC22">
        <f t="shared" si="17"/>
        <v>0</v>
      </c>
      <c r="AD22">
        <f t="shared" si="18"/>
        <v>0</v>
      </c>
      <c r="AE22">
        <v>0</v>
      </c>
      <c r="AF22">
        <v>0</v>
      </c>
      <c r="AG22">
        <v>0</v>
      </c>
      <c r="AH22">
        <v>0</v>
      </c>
      <c r="AI22">
        <f t="shared" si="37"/>
        <v>0</v>
      </c>
      <c r="AJ22">
        <f t="shared" si="38"/>
        <v>0</v>
      </c>
      <c r="AK22">
        <f t="shared" si="39"/>
        <v>0</v>
      </c>
      <c r="AL22">
        <f t="shared" si="19"/>
        <v>0</v>
      </c>
      <c r="AM22">
        <f t="shared" si="20"/>
        <v>0</v>
      </c>
      <c r="AN22">
        <v>0</v>
      </c>
      <c r="AO22">
        <v>0</v>
      </c>
      <c r="AP22">
        <v>0</v>
      </c>
      <c r="AQ22" s="9">
        <v>0</v>
      </c>
      <c r="AR22" s="9">
        <v>0</v>
      </c>
      <c r="AS22" s="9">
        <v>0</v>
      </c>
      <c r="AT22" s="9">
        <v>0</v>
      </c>
      <c r="AU22" s="14">
        <f t="shared" si="46"/>
        <v>100</v>
      </c>
    </row>
    <row r="24" spans="1:47" x14ac:dyDescent="0.25">
      <c r="M24" s="31"/>
    </row>
    <row r="25" spans="1:47" x14ac:dyDescent="0.25">
      <c r="M25" s="31"/>
    </row>
    <row r="26" spans="1:47" x14ac:dyDescent="0.25">
      <c r="A26" s="38" t="s">
        <v>70</v>
      </c>
      <c r="B26" s="38"/>
      <c r="C26" s="38"/>
      <c r="D26" s="38"/>
      <c r="E26" s="38"/>
    </row>
    <row r="28" spans="1:47" x14ac:dyDescent="0.25">
      <c r="A28" t="s">
        <v>53</v>
      </c>
      <c r="F28" s="39" t="s">
        <v>27</v>
      </c>
      <c r="G28" s="39"/>
      <c r="H28" s="39"/>
      <c r="I28" s="17"/>
      <c r="J28" s="17"/>
      <c r="K28" s="17"/>
      <c r="L28" s="17"/>
      <c r="M28" s="40" t="s">
        <v>28</v>
      </c>
      <c r="N28" s="40"/>
      <c r="O28" s="40"/>
      <c r="P28" s="40"/>
      <c r="Q28" s="17"/>
      <c r="R28" s="41" t="s">
        <v>29</v>
      </c>
      <c r="S28" s="41"/>
      <c r="T28" s="41"/>
      <c r="U28" s="41"/>
      <c r="W28" s="42" t="s">
        <v>12</v>
      </c>
      <c r="X28" s="42"/>
      <c r="Y28" s="42"/>
      <c r="Z28" s="42"/>
      <c r="AA28" s="42"/>
      <c r="AB28" s="42"/>
      <c r="AC28" s="16"/>
      <c r="AD28" s="16"/>
      <c r="AE28" s="16"/>
      <c r="AF28" s="16"/>
      <c r="AG28" s="16"/>
      <c r="AH28" s="16"/>
      <c r="AI28" s="41" t="s">
        <v>11</v>
      </c>
      <c r="AJ28" s="41"/>
      <c r="AK28" s="41"/>
      <c r="AL28" s="41"/>
      <c r="AM28" s="41"/>
      <c r="AN28" s="41"/>
    </row>
    <row r="29" spans="1:47" x14ac:dyDescent="0.25">
      <c r="C29" t="s">
        <v>14</v>
      </c>
      <c r="D29" t="s">
        <v>15</v>
      </c>
      <c r="E29" t="s">
        <v>30</v>
      </c>
      <c r="F29">
        <v>1</v>
      </c>
      <c r="G29">
        <v>2</v>
      </c>
      <c r="H29">
        <v>3</v>
      </c>
      <c r="I29" t="s">
        <v>30</v>
      </c>
      <c r="M29" t="s">
        <v>8</v>
      </c>
      <c r="N29" t="s">
        <v>9</v>
      </c>
      <c r="O29" t="s">
        <v>34</v>
      </c>
      <c r="P29" t="s">
        <v>55</v>
      </c>
      <c r="Q29" t="s">
        <v>42</v>
      </c>
      <c r="R29" t="s">
        <v>10</v>
      </c>
      <c r="S29" t="s">
        <v>13</v>
      </c>
      <c r="T29" t="s">
        <v>54</v>
      </c>
      <c r="U29" t="s">
        <v>38</v>
      </c>
      <c r="V29" t="s">
        <v>30</v>
      </c>
      <c r="W29" t="s">
        <v>16</v>
      </c>
      <c r="X29" t="s">
        <v>17</v>
      </c>
      <c r="Y29" t="s">
        <v>18</v>
      </c>
      <c r="Z29" t="s">
        <v>19</v>
      </c>
      <c r="AA29" t="s">
        <v>20</v>
      </c>
      <c r="AB29" t="s">
        <v>21</v>
      </c>
      <c r="AC29" t="s">
        <v>35</v>
      </c>
      <c r="AD29" t="s">
        <v>36</v>
      </c>
      <c r="AE29" t="s">
        <v>56</v>
      </c>
      <c r="AF29" t="s">
        <v>57</v>
      </c>
      <c r="AG29" t="s">
        <v>58</v>
      </c>
      <c r="AH29" t="s">
        <v>59</v>
      </c>
      <c r="AI29" t="s">
        <v>22</v>
      </c>
      <c r="AJ29" t="s">
        <v>23</v>
      </c>
      <c r="AK29" t="s">
        <v>24</v>
      </c>
      <c r="AL29" t="s">
        <v>25</v>
      </c>
      <c r="AM29" t="s">
        <v>26</v>
      </c>
      <c r="AN29" t="s">
        <v>56</v>
      </c>
    </row>
    <row r="30" spans="1:47" x14ac:dyDescent="0.25">
      <c r="A30" t="s">
        <v>0</v>
      </c>
      <c r="B30" t="s">
        <v>2</v>
      </c>
      <c r="C30" s="1">
        <v>80</v>
      </c>
      <c r="D30" s="1">
        <v>20</v>
      </c>
      <c r="E30" s="18" t="b">
        <f>SUM(C30:D30)=100</f>
        <v>1</v>
      </c>
      <c r="F30" s="2">
        <v>60</v>
      </c>
      <c r="G30" s="2">
        <v>25</v>
      </c>
      <c r="H30" s="2">
        <v>15</v>
      </c>
      <c r="I30" s="18" t="b">
        <f>SUM(F30:H30)=100</f>
        <v>1</v>
      </c>
      <c r="M30" s="4">
        <f>C30*0.2</f>
        <v>16</v>
      </c>
      <c r="N30" s="4">
        <f>C30*0.3</f>
        <v>24</v>
      </c>
      <c r="O30" s="4">
        <v>0</v>
      </c>
      <c r="P30" s="4">
        <f>C30*0.5</f>
        <v>40</v>
      </c>
      <c r="Q30" t="b">
        <f>SUM(M30:P30)=C30</f>
        <v>1</v>
      </c>
      <c r="R30" s="5">
        <f>D30*0.25</f>
        <v>5</v>
      </c>
      <c r="S30" s="5">
        <f>D30*0.15</f>
        <v>3</v>
      </c>
      <c r="T30" s="5">
        <f>D30*0.6</f>
        <v>12</v>
      </c>
      <c r="U30" s="5">
        <v>0</v>
      </c>
      <c r="V30" s="6" t="b">
        <f>SUM(M30:U30)=100</f>
        <v>1</v>
      </c>
      <c r="W30">
        <f>M30*F30/100</f>
        <v>9.6</v>
      </c>
      <c r="X30">
        <f>M30*G30/100</f>
        <v>4</v>
      </c>
      <c r="Y30">
        <f t="shared" ref="Y30:Y36" si="58">M30*H30/100</f>
        <v>2.4</v>
      </c>
      <c r="Z30">
        <f>N30*F30/100</f>
        <v>14.4</v>
      </c>
      <c r="AA30">
        <f>N30*G30/100</f>
        <v>6</v>
      </c>
      <c r="AB30">
        <f>N30*H30/100</f>
        <v>3.6</v>
      </c>
      <c r="AE30">
        <f>P30</f>
        <v>40</v>
      </c>
      <c r="AI30">
        <f>R30*F30/100</f>
        <v>3</v>
      </c>
      <c r="AJ30">
        <f t="shared" ref="AJ30:AJ36" si="59">R30*G30/100</f>
        <v>1.25</v>
      </c>
      <c r="AK30">
        <f t="shared" ref="AK30:AK36" si="60">R30*H30/100</f>
        <v>0.75</v>
      </c>
      <c r="AL30">
        <f t="shared" ref="AL30:AL36" si="61">S30/2</f>
        <v>1.5</v>
      </c>
      <c r="AM30">
        <f t="shared" ref="AM30:AM36" si="62">S30/2</f>
        <v>1.5</v>
      </c>
      <c r="AN30">
        <f>T30</f>
        <v>12</v>
      </c>
      <c r="AO30" s="7">
        <f>SUM(W30:AN30)</f>
        <v>100</v>
      </c>
    </row>
    <row r="31" spans="1:47" x14ac:dyDescent="0.25">
      <c r="A31" t="s">
        <v>1</v>
      </c>
      <c r="B31" t="s">
        <v>3</v>
      </c>
      <c r="C31" s="1">
        <v>80</v>
      </c>
      <c r="D31" s="1">
        <v>20</v>
      </c>
      <c r="E31" s="18" t="b">
        <f t="shared" ref="E31:E36" si="63">SUM(C31:D31)=100</f>
        <v>1</v>
      </c>
      <c r="F31" s="2">
        <v>50</v>
      </c>
      <c r="G31" s="2">
        <v>40</v>
      </c>
      <c r="H31" s="2">
        <v>10</v>
      </c>
      <c r="I31" s="18" t="b">
        <f t="shared" ref="I31:I36" si="64">SUM(F31:H31)=100</f>
        <v>1</v>
      </c>
      <c r="M31" s="4">
        <f t="shared" ref="M31:M36" si="65">C31*0.2</f>
        <v>16</v>
      </c>
      <c r="N31" s="4">
        <f t="shared" ref="N31:N36" si="66">C31*0.3</f>
        <v>24</v>
      </c>
      <c r="O31" s="4">
        <v>0</v>
      </c>
      <c r="P31" s="4">
        <f t="shared" ref="P31:P36" si="67">C31*0.5</f>
        <v>40</v>
      </c>
      <c r="Q31" t="b">
        <f t="shared" ref="Q31:Q36" si="68">SUM(M31:P31)=C31</f>
        <v>1</v>
      </c>
      <c r="R31" s="5">
        <f t="shared" ref="R31:R36" si="69">D31*0.25</f>
        <v>5</v>
      </c>
      <c r="S31" s="5">
        <f t="shared" ref="S31:S36" si="70">D31*0.15</f>
        <v>3</v>
      </c>
      <c r="T31" s="5">
        <f t="shared" ref="T31:T36" si="71">D31*0.6</f>
        <v>12</v>
      </c>
      <c r="U31" s="5">
        <v>0</v>
      </c>
      <c r="V31" s="6" t="b">
        <f t="shared" ref="V31:V36" si="72">SUM(M31:U31)=100</f>
        <v>1</v>
      </c>
      <c r="W31">
        <f t="shared" ref="W31:W36" si="73">M31*F31/100</f>
        <v>8</v>
      </c>
      <c r="X31">
        <f t="shared" ref="X31:X36" si="74">M31*G31/100</f>
        <v>6.4</v>
      </c>
      <c r="Y31">
        <f t="shared" si="58"/>
        <v>1.6</v>
      </c>
      <c r="Z31">
        <f t="shared" ref="Z31:Z36" si="75">N31*F31/100</f>
        <v>12</v>
      </c>
      <c r="AA31">
        <f t="shared" ref="AA31:AA36" si="76">N31*G31/100</f>
        <v>9.6</v>
      </c>
      <c r="AB31">
        <f t="shared" ref="AB31:AB36" si="77">N31*H31/100</f>
        <v>2.4</v>
      </c>
      <c r="AE31">
        <f t="shared" ref="AE31:AE36" si="78">P31</f>
        <v>40</v>
      </c>
      <c r="AI31">
        <f t="shared" ref="AI31:AI36" si="79">R31*F31/100</f>
        <v>2.5</v>
      </c>
      <c r="AJ31">
        <f t="shared" si="59"/>
        <v>2</v>
      </c>
      <c r="AK31">
        <f t="shared" si="60"/>
        <v>0.5</v>
      </c>
      <c r="AL31">
        <f t="shared" si="61"/>
        <v>1.5</v>
      </c>
      <c r="AM31">
        <f t="shared" si="62"/>
        <v>1.5</v>
      </c>
      <c r="AN31">
        <f t="shared" ref="AN31:AN36" si="80">T31</f>
        <v>12</v>
      </c>
      <c r="AO31" s="7">
        <f t="shared" ref="AO31:AO36" si="81">SUM(W31:AN31)</f>
        <v>100</v>
      </c>
    </row>
    <row r="32" spans="1:47" x14ac:dyDescent="0.25">
      <c r="A32" t="s">
        <v>1</v>
      </c>
      <c r="B32" t="s">
        <v>4</v>
      </c>
      <c r="C32" s="1">
        <v>80</v>
      </c>
      <c r="D32" s="1">
        <v>20</v>
      </c>
      <c r="E32" s="18" t="b">
        <f t="shared" si="63"/>
        <v>1</v>
      </c>
      <c r="F32" s="2">
        <v>70</v>
      </c>
      <c r="G32" s="2">
        <v>25</v>
      </c>
      <c r="H32" s="2">
        <v>5</v>
      </c>
      <c r="I32" s="18" t="b">
        <f t="shared" si="64"/>
        <v>1</v>
      </c>
      <c r="M32" s="4">
        <f t="shared" si="65"/>
        <v>16</v>
      </c>
      <c r="N32" s="4">
        <f t="shared" si="66"/>
        <v>24</v>
      </c>
      <c r="O32" s="4">
        <v>0</v>
      </c>
      <c r="P32" s="4">
        <f t="shared" si="67"/>
        <v>40</v>
      </c>
      <c r="Q32" t="b">
        <f t="shared" si="68"/>
        <v>1</v>
      </c>
      <c r="R32" s="5">
        <f t="shared" si="69"/>
        <v>5</v>
      </c>
      <c r="S32" s="5">
        <f t="shared" si="70"/>
        <v>3</v>
      </c>
      <c r="T32" s="5">
        <f t="shared" si="71"/>
        <v>12</v>
      </c>
      <c r="U32" s="5">
        <v>0</v>
      </c>
      <c r="V32" s="6" t="b">
        <f t="shared" si="72"/>
        <v>1</v>
      </c>
      <c r="W32">
        <f t="shared" si="73"/>
        <v>11.2</v>
      </c>
      <c r="X32">
        <f t="shared" si="74"/>
        <v>4</v>
      </c>
      <c r="Y32">
        <f t="shared" si="58"/>
        <v>0.8</v>
      </c>
      <c r="Z32">
        <f t="shared" si="75"/>
        <v>16.8</v>
      </c>
      <c r="AA32">
        <f t="shared" si="76"/>
        <v>6</v>
      </c>
      <c r="AB32">
        <f t="shared" si="77"/>
        <v>1.2</v>
      </c>
      <c r="AE32">
        <f t="shared" si="78"/>
        <v>40</v>
      </c>
      <c r="AI32">
        <f t="shared" si="79"/>
        <v>3.5</v>
      </c>
      <c r="AJ32">
        <f t="shared" si="59"/>
        <v>1.25</v>
      </c>
      <c r="AK32">
        <f t="shared" si="60"/>
        <v>0.25</v>
      </c>
      <c r="AL32">
        <f t="shared" si="61"/>
        <v>1.5</v>
      </c>
      <c r="AM32">
        <f t="shared" si="62"/>
        <v>1.5</v>
      </c>
      <c r="AN32">
        <f t="shared" si="80"/>
        <v>12</v>
      </c>
      <c r="AO32" s="7">
        <f t="shared" si="81"/>
        <v>100</v>
      </c>
    </row>
    <row r="33" spans="1:47" x14ac:dyDescent="0.25">
      <c r="A33" t="s">
        <v>5</v>
      </c>
      <c r="B33" t="s">
        <v>3</v>
      </c>
      <c r="C33" s="1">
        <v>80</v>
      </c>
      <c r="D33" s="1">
        <v>20</v>
      </c>
      <c r="E33" s="18" t="b">
        <f t="shared" si="63"/>
        <v>1</v>
      </c>
      <c r="F33" s="2">
        <v>50</v>
      </c>
      <c r="G33" s="2">
        <v>40</v>
      </c>
      <c r="H33" s="2">
        <v>10</v>
      </c>
      <c r="I33" s="18" t="b">
        <f t="shared" si="64"/>
        <v>1</v>
      </c>
      <c r="M33" s="4">
        <f t="shared" si="65"/>
        <v>16</v>
      </c>
      <c r="N33" s="4">
        <f t="shared" si="66"/>
        <v>24</v>
      </c>
      <c r="O33" s="4">
        <v>0</v>
      </c>
      <c r="P33" s="4">
        <f t="shared" si="67"/>
        <v>40</v>
      </c>
      <c r="Q33" t="b">
        <f t="shared" si="68"/>
        <v>1</v>
      </c>
      <c r="R33" s="5">
        <f t="shared" si="69"/>
        <v>5</v>
      </c>
      <c r="S33" s="5">
        <f t="shared" si="70"/>
        <v>3</v>
      </c>
      <c r="T33" s="5">
        <f t="shared" si="71"/>
        <v>12</v>
      </c>
      <c r="U33" s="5">
        <v>0</v>
      </c>
      <c r="V33" s="6" t="b">
        <f t="shared" si="72"/>
        <v>1</v>
      </c>
      <c r="W33">
        <f t="shared" si="73"/>
        <v>8</v>
      </c>
      <c r="X33">
        <f t="shared" si="74"/>
        <v>6.4</v>
      </c>
      <c r="Y33">
        <f t="shared" si="58"/>
        <v>1.6</v>
      </c>
      <c r="Z33">
        <f t="shared" si="75"/>
        <v>12</v>
      </c>
      <c r="AA33">
        <f t="shared" si="76"/>
        <v>9.6</v>
      </c>
      <c r="AB33">
        <f t="shared" si="77"/>
        <v>2.4</v>
      </c>
      <c r="AE33">
        <f t="shared" si="78"/>
        <v>40</v>
      </c>
      <c r="AI33">
        <f t="shared" si="79"/>
        <v>2.5</v>
      </c>
      <c r="AJ33">
        <f t="shared" si="59"/>
        <v>2</v>
      </c>
      <c r="AK33">
        <f t="shared" si="60"/>
        <v>0.5</v>
      </c>
      <c r="AL33">
        <f t="shared" si="61"/>
        <v>1.5</v>
      </c>
      <c r="AM33">
        <f t="shared" si="62"/>
        <v>1.5</v>
      </c>
      <c r="AN33">
        <f t="shared" si="80"/>
        <v>12</v>
      </c>
      <c r="AO33" s="7">
        <f t="shared" si="81"/>
        <v>100</v>
      </c>
    </row>
    <row r="34" spans="1:47" x14ac:dyDescent="0.25">
      <c r="A34" t="s">
        <v>5</v>
      </c>
      <c r="B34" t="s">
        <v>4</v>
      </c>
      <c r="C34" s="1">
        <v>80</v>
      </c>
      <c r="D34" s="1">
        <v>20</v>
      </c>
      <c r="E34" s="18" t="b">
        <f t="shared" si="63"/>
        <v>1</v>
      </c>
      <c r="F34" s="2">
        <v>70</v>
      </c>
      <c r="G34" s="2">
        <v>25</v>
      </c>
      <c r="H34" s="2">
        <v>5</v>
      </c>
      <c r="I34" s="18" t="b">
        <f t="shared" si="64"/>
        <v>1</v>
      </c>
      <c r="M34" s="4">
        <f t="shared" si="65"/>
        <v>16</v>
      </c>
      <c r="N34" s="4">
        <f t="shared" si="66"/>
        <v>24</v>
      </c>
      <c r="O34" s="4">
        <v>0</v>
      </c>
      <c r="P34" s="4">
        <f t="shared" si="67"/>
        <v>40</v>
      </c>
      <c r="Q34" t="b">
        <f t="shared" si="68"/>
        <v>1</v>
      </c>
      <c r="R34" s="5">
        <f t="shared" si="69"/>
        <v>5</v>
      </c>
      <c r="S34" s="5">
        <f t="shared" si="70"/>
        <v>3</v>
      </c>
      <c r="T34" s="5">
        <f t="shared" si="71"/>
        <v>12</v>
      </c>
      <c r="U34" s="5">
        <v>0</v>
      </c>
      <c r="V34" s="6" t="b">
        <f t="shared" si="72"/>
        <v>1</v>
      </c>
      <c r="W34">
        <f t="shared" si="73"/>
        <v>11.2</v>
      </c>
      <c r="X34">
        <f t="shared" si="74"/>
        <v>4</v>
      </c>
      <c r="Y34">
        <f t="shared" si="58"/>
        <v>0.8</v>
      </c>
      <c r="Z34">
        <f t="shared" si="75"/>
        <v>16.8</v>
      </c>
      <c r="AA34">
        <f t="shared" si="76"/>
        <v>6</v>
      </c>
      <c r="AB34">
        <f t="shared" si="77"/>
        <v>1.2</v>
      </c>
      <c r="AE34">
        <f t="shared" si="78"/>
        <v>40</v>
      </c>
      <c r="AI34">
        <f t="shared" si="79"/>
        <v>3.5</v>
      </c>
      <c r="AJ34">
        <f t="shared" si="59"/>
        <v>1.25</v>
      </c>
      <c r="AK34">
        <f t="shared" si="60"/>
        <v>0.25</v>
      </c>
      <c r="AL34">
        <f t="shared" si="61"/>
        <v>1.5</v>
      </c>
      <c r="AM34">
        <f t="shared" si="62"/>
        <v>1.5</v>
      </c>
      <c r="AN34">
        <f t="shared" si="80"/>
        <v>12</v>
      </c>
      <c r="AO34" s="7">
        <f t="shared" si="81"/>
        <v>100</v>
      </c>
    </row>
    <row r="35" spans="1:47" x14ac:dyDescent="0.25">
      <c r="A35" t="s">
        <v>6</v>
      </c>
      <c r="B35" t="s">
        <v>7</v>
      </c>
      <c r="C35" s="1">
        <v>90</v>
      </c>
      <c r="D35" s="1">
        <v>10</v>
      </c>
      <c r="E35" s="18" t="b">
        <f t="shared" si="63"/>
        <v>1</v>
      </c>
      <c r="F35" s="2">
        <v>70</v>
      </c>
      <c r="G35" s="2">
        <v>30</v>
      </c>
      <c r="H35" s="2">
        <v>0</v>
      </c>
      <c r="I35" s="18" t="b">
        <f t="shared" si="64"/>
        <v>1</v>
      </c>
      <c r="M35" s="4">
        <f t="shared" si="65"/>
        <v>18</v>
      </c>
      <c r="N35" s="4">
        <f t="shared" si="66"/>
        <v>27</v>
      </c>
      <c r="O35" s="4">
        <v>0</v>
      </c>
      <c r="P35" s="4">
        <f t="shared" si="67"/>
        <v>45</v>
      </c>
      <c r="Q35" t="b">
        <f t="shared" si="68"/>
        <v>1</v>
      </c>
      <c r="R35" s="5">
        <f t="shared" si="69"/>
        <v>2.5</v>
      </c>
      <c r="S35" s="5">
        <f t="shared" si="70"/>
        <v>1.5</v>
      </c>
      <c r="T35" s="5">
        <f t="shared" si="71"/>
        <v>6</v>
      </c>
      <c r="U35" s="5">
        <v>0</v>
      </c>
      <c r="V35" s="6" t="b">
        <f t="shared" si="72"/>
        <v>1</v>
      </c>
      <c r="W35">
        <f t="shared" si="73"/>
        <v>12.6</v>
      </c>
      <c r="X35">
        <f t="shared" si="74"/>
        <v>5.4</v>
      </c>
      <c r="Y35">
        <f t="shared" si="58"/>
        <v>0</v>
      </c>
      <c r="Z35">
        <f t="shared" si="75"/>
        <v>18.899999999999999</v>
      </c>
      <c r="AA35">
        <f t="shared" si="76"/>
        <v>8.1</v>
      </c>
      <c r="AB35">
        <f t="shared" si="77"/>
        <v>0</v>
      </c>
      <c r="AE35">
        <f t="shared" si="78"/>
        <v>45</v>
      </c>
      <c r="AI35">
        <f t="shared" si="79"/>
        <v>1.75</v>
      </c>
      <c r="AJ35">
        <f t="shared" si="59"/>
        <v>0.75</v>
      </c>
      <c r="AK35">
        <f t="shared" si="60"/>
        <v>0</v>
      </c>
      <c r="AL35">
        <f t="shared" si="61"/>
        <v>0.75</v>
      </c>
      <c r="AM35">
        <f t="shared" si="62"/>
        <v>0.75</v>
      </c>
      <c r="AN35">
        <f t="shared" si="80"/>
        <v>6</v>
      </c>
      <c r="AO35" s="7">
        <f t="shared" si="81"/>
        <v>100</v>
      </c>
    </row>
    <row r="36" spans="1:47" s="9" customFormat="1" x14ac:dyDescent="0.25">
      <c r="A36" s="9" t="s">
        <v>33</v>
      </c>
      <c r="B36" s="9" t="s">
        <v>7</v>
      </c>
      <c r="C36" s="10">
        <v>100</v>
      </c>
      <c r="D36" s="10">
        <v>0</v>
      </c>
      <c r="E36" s="18" t="b">
        <f t="shared" si="63"/>
        <v>1</v>
      </c>
      <c r="F36" s="11">
        <v>70</v>
      </c>
      <c r="G36" s="11">
        <v>30</v>
      </c>
      <c r="H36" s="11">
        <v>0</v>
      </c>
      <c r="I36" s="18" t="b">
        <f t="shared" si="64"/>
        <v>1</v>
      </c>
      <c r="M36" s="4">
        <f t="shared" si="65"/>
        <v>20</v>
      </c>
      <c r="N36" s="4">
        <f t="shared" si="66"/>
        <v>30</v>
      </c>
      <c r="O36" s="4">
        <v>0</v>
      </c>
      <c r="P36" s="4">
        <f t="shared" si="67"/>
        <v>50</v>
      </c>
      <c r="Q36" t="b">
        <f t="shared" si="68"/>
        <v>1</v>
      </c>
      <c r="R36" s="5">
        <f t="shared" si="69"/>
        <v>0</v>
      </c>
      <c r="S36" s="5">
        <f t="shared" si="70"/>
        <v>0</v>
      </c>
      <c r="T36" s="5">
        <f t="shared" si="71"/>
        <v>0</v>
      </c>
      <c r="U36" s="13">
        <v>0</v>
      </c>
      <c r="V36" s="6" t="b">
        <f t="shared" si="72"/>
        <v>1</v>
      </c>
      <c r="W36" s="9">
        <f t="shared" si="73"/>
        <v>14</v>
      </c>
      <c r="X36" s="9">
        <f t="shared" si="74"/>
        <v>6</v>
      </c>
      <c r="Y36" s="9">
        <f t="shared" si="58"/>
        <v>0</v>
      </c>
      <c r="Z36" s="9">
        <f t="shared" si="75"/>
        <v>21</v>
      </c>
      <c r="AA36" s="9">
        <f t="shared" si="76"/>
        <v>9</v>
      </c>
      <c r="AB36" s="9">
        <f t="shared" si="77"/>
        <v>0</v>
      </c>
      <c r="AE36">
        <f t="shared" si="78"/>
        <v>50</v>
      </c>
      <c r="AI36" s="9">
        <f t="shared" si="79"/>
        <v>0</v>
      </c>
      <c r="AJ36" s="9">
        <f t="shared" si="59"/>
        <v>0</v>
      </c>
      <c r="AK36" s="9">
        <f t="shared" si="60"/>
        <v>0</v>
      </c>
      <c r="AL36" s="9">
        <f t="shared" si="61"/>
        <v>0</v>
      </c>
      <c r="AM36" s="9">
        <f t="shared" si="62"/>
        <v>0</v>
      </c>
      <c r="AN36">
        <f t="shared" si="80"/>
        <v>0</v>
      </c>
      <c r="AO36" s="7">
        <f t="shared" si="81"/>
        <v>100</v>
      </c>
    </row>
    <row r="40" spans="1:47" x14ac:dyDescent="0.25">
      <c r="A40" t="s">
        <v>52</v>
      </c>
      <c r="F40" s="39" t="s">
        <v>27</v>
      </c>
      <c r="G40" s="39"/>
      <c r="H40" s="39"/>
      <c r="I40" s="39"/>
      <c r="J40" s="39"/>
      <c r="K40" s="39"/>
      <c r="L40" s="39"/>
      <c r="M40" s="40" t="s">
        <v>28</v>
      </c>
      <c r="N40" s="40"/>
      <c r="O40" s="40"/>
      <c r="P40" s="40"/>
      <c r="Q40" s="17"/>
      <c r="R40" s="41" t="s">
        <v>29</v>
      </c>
      <c r="S40" s="41"/>
      <c r="T40" s="41"/>
      <c r="U40" s="41"/>
      <c r="W40" s="42" t="s">
        <v>12</v>
      </c>
      <c r="X40" s="42"/>
      <c r="Y40" s="42"/>
      <c r="Z40" s="42"/>
      <c r="AA40" s="42"/>
      <c r="AB40" s="42"/>
      <c r="AC40" s="16"/>
      <c r="AD40" s="16"/>
      <c r="AE40" s="16"/>
      <c r="AF40" s="16"/>
      <c r="AG40" s="16"/>
      <c r="AH40" s="16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</row>
    <row r="41" spans="1:47" ht="45" x14ac:dyDescent="0.25">
      <c r="C41" t="s">
        <v>14</v>
      </c>
      <c r="D41" t="s">
        <v>15</v>
      </c>
      <c r="E41" s="8" t="s">
        <v>32</v>
      </c>
      <c r="F41">
        <v>1</v>
      </c>
      <c r="G41">
        <v>2</v>
      </c>
      <c r="H41">
        <v>3</v>
      </c>
      <c r="I41">
        <v>4</v>
      </c>
      <c r="J41">
        <v>5</v>
      </c>
      <c r="K41" t="s">
        <v>37</v>
      </c>
      <c r="L41" t="s">
        <v>30</v>
      </c>
      <c r="M41" t="s">
        <v>8</v>
      </c>
      <c r="N41" t="s">
        <v>9</v>
      </c>
      <c r="O41" t="s">
        <v>34</v>
      </c>
      <c r="P41" t="s">
        <v>55</v>
      </c>
      <c r="Q41" t="s">
        <v>42</v>
      </c>
      <c r="R41" t="s">
        <v>10</v>
      </c>
      <c r="S41" t="s">
        <v>13</v>
      </c>
      <c r="T41" t="s">
        <v>60</v>
      </c>
      <c r="U41" t="s">
        <v>38</v>
      </c>
      <c r="V41" t="s">
        <v>30</v>
      </c>
      <c r="W41" t="s">
        <v>16</v>
      </c>
      <c r="X41" t="s">
        <v>17</v>
      </c>
      <c r="Y41" t="s">
        <v>18</v>
      </c>
      <c r="Z41" t="s">
        <v>19</v>
      </c>
      <c r="AA41" t="s">
        <v>20</v>
      </c>
      <c r="AB41" t="s">
        <v>21</v>
      </c>
      <c r="AC41" t="s">
        <v>35</v>
      </c>
      <c r="AD41" t="s">
        <v>36</v>
      </c>
      <c r="AE41" t="s">
        <v>56</v>
      </c>
      <c r="AF41" t="s">
        <v>57</v>
      </c>
      <c r="AG41" t="s">
        <v>58</v>
      </c>
      <c r="AH41" t="s">
        <v>59</v>
      </c>
      <c r="AI41" t="s">
        <v>22</v>
      </c>
      <c r="AJ41" t="s">
        <v>23</v>
      </c>
      <c r="AK41" t="s">
        <v>24</v>
      </c>
      <c r="AL41" t="s">
        <v>25</v>
      </c>
      <c r="AM41" t="s">
        <v>26</v>
      </c>
      <c r="AN41" t="s">
        <v>39</v>
      </c>
      <c r="AO41" t="s">
        <v>40</v>
      </c>
      <c r="AP41" t="s">
        <v>41</v>
      </c>
      <c r="AQ41" t="s">
        <v>61</v>
      </c>
      <c r="AR41" t="s">
        <v>62</v>
      </c>
      <c r="AS41" t="s">
        <v>63</v>
      </c>
      <c r="AT41" t="s">
        <v>64</v>
      </c>
      <c r="AU41" t="s">
        <v>31</v>
      </c>
    </row>
    <row r="42" spans="1:47" x14ac:dyDescent="0.25">
      <c r="A42" t="s">
        <v>0</v>
      </c>
      <c r="B42" t="s">
        <v>2</v>
      </c>
      <c r="C42" s="1">
        <v>70</v>
      </c>
      <c r="D42" s="1">
        <f>100-C42</f>
        <v>30</v>
      </c>
      <c r="E42" s="3">
        <v>20</v>
      </c>
      <c r="F42" s="27">
        <v>0</v>
      </c>
      <c r="G42" s="27">
        <v>15</v>
      </c>
      <c r="H42" s="27">
        <v>5</v>
      </c>
      <c r="I42" s="2">
        <v>25</v>
      </c>
      <c r="J42" s="2">
        <v>25</v>
      </c>
      <c r="K42" s="2">
        <v>30</v>
      </c>
      <c r="L42" s="6" t="b">
        <f>SUM(F42:K42)=100</f>
        <v>1</v>
      </c>
      <c r="M42" s="27">
        <v>35</v>
      </c>
      <c r="N42" s="27">
        <v>15</v>
      </c>
      <c r="O42">
        <f>O30*E42/100</f>
        <v>0</v>
      </c>
      <c r="P42" s="4">
        <f>C42-SUM(M42:O42)</f>
        <v>20</v>
      </c>
      <c r="Q42" t="b">
        <f>SUM(M42:P42)=C42</f>
        <v>1</v>
      </c>
      <c r="R42" s="5">
        <f>D42*0.2</f>
        <v>6</v>
      </c>
      <c r="S42" s="5">
        <f>D42*0.1</f>
        <v>3</v>
      </c>
      <c r="T42" s="5">
        <f>D42*0.6</f>
        <v>18</v>
      </c>
      <c r="U42" s="5">
        <f>D42-R42-S42-T42</f>
        <v>3</v>
      </c>
      <c r="V42" s="6" t="b">
        <f>SUM(M42:U42)=100</f>
        <v>1</v>
      </c>
      <c r="W42">
        <f>$M42*$F42/(SUM($F42:$H42))</f>
        <v>0</v>
      </c>
      <c r="X42">
        <f>$M42*$G42/(SUM($F42:$H42))</f>
        <v>26.25</v>
      </c>
      <c r="Y42">
        <f>$M42*$H42/(SUM($F42:$H42))</f>
        <v>8.75</v>
      </c>
      <c r="Z42">
        <f>$N42*$F42/(SUM($F42:$H42))</f>
        <v>0</v>
      </c>
      <c r="AA42">
        <f>$N42*$G42/(SUM($F42:$H42))</f>
        <v>11.25</v>
      </c>
      <c r="AB42">
        <f>$N42*$H42/(SUM($F42:$H42))</f>
        <v>3.75</v>
      </c>
      <c r="AC42">
        <f t="shared" ref="AC42:AC48" si="82">O42*2/3</f>
        <v>0</v>
      </c>
      <c r="AD42">
        <f t="shared" ref="AD42:AD48" si="83">O42*1/3</f>
        <v>0</v>
      </c>
      <c r="AE42">
        <f>$P42*($H42)/(SUM($H42:$K42))</f>
        <v>1.1764705882352942</v>
      </c>
      <c r="AF42">
        <f>$P42*$I42/(SUM($H42:$K42))</f>
        <v>5.882352941176471</v>
      </c>
      <c r="AG42">
        <f>$P42*$J42/(SUM($H42:$K42))</f>
        <v>5.882352941176471</v>
      </c>
      <c r="AH42">
        <f>$P42*$K42/(SUM($H42:$K42))</f>
        <v>7.0588235294117645</v>
      </c>
      <c r="AI42">
        <f>$R42*$F42/SUM($F42:$H42)</f>
        <v>0</v>
      </c>
      <c r="AJ42">
        <f>$R42*$G42/SUM($F42:$H42)</f>
        <v>4.5</v>
      </c>
      <c r="AK42">
        <f>$R42*$H42/SUM($F42:$H42)</f>
        <v>1.5</v>
      </c>
      <c r="AL42">
        <f t="shared" ref="AL42:AL48" si="84">S42/2</f>
        <v>1.5</v>
      </c>
      <c r="AM42">
        <f t="shared" ref="AM42:AM48" si="85">S42/2</f>
        <v>1.5</v>
      </c>
      <c r="AN42">
        <f>$U42*$I42/SUM($I42:$K42)</f>
        <v>0.9375</v>
      </c>
      <c r="AO42">
        <f>$U42*$J42/SUM($I42:$K42)</f>
        <v>0.9375</v>
      </c>
      <c r="AP42">
        <f>$U42*$K42/SUM($I42:$K42)</f>
        <v>1.125</v>
      </c>
      <c r="AR42">
        <f>$T42*$I42/SUM($I42:$K42)</f>
        <v>5.625</v>
      </c>
      <c r="AS42">
        <f>$T42*$J42/SUM($I42:$K42)</f>
        <v>5.625</v>
      </c>
      <c r="AT42">
        <f>$T42*$K42/SUM($I42:$K42)</f>
        <v>6.75</v>
      </c>
      <c r="AU42" s="7">
        <f>SUM(W42:AT42)</f>
        <v>100</v>
      </c>
    </row>
    <row r="43" spans="1:47" x14ac:dyDescent="0.25">
      <c r="A43" t="s">
        <v>1</v>
      </c>
      <c r="B43" t="s">
        <v>3</v>
      </c>
      <c r="C43" s="1">
        <v>70</v>
      </c>
      <c r="D43" s="1">
        <f t="shared" ref="D43:D48" si="86">100-C43</f>
        <v>30</v>
      </c>
      <c r="E43" s="3">
        <v>20</v>
      </c>
      <c r="F43" s="27">
        <v>0</v>
      </c>
      <c r="G43" s="27">
        <v>15</v>
      </c>
      <c r="H43" s="27">
        <v>5</v>
      </c>
      <c r="I43" s="2">
        <v>28</v>
      </c>
      <c r="J43" s="2">
        <v>28</v>
      </c>
      <c r="K43" s="2">
        <v>24</v>
      </c>
      <c r="L43" s="6" t="b">
        <f t="shared" ref="L43:L48" si="87">SUM(F43:K43)=100</f>
        <v>1</v>
      </c>
      <c r="M43" s="27">
        <v>35</v>
      </c>
      <c r="N43" s="27">
        <v>15</v>
      </c>
      <c r="O43">
        <f t="shared" ref="O43:O47" si="88">O31*E43/100</f>
        <v>0</v>
      </c>
      <c r="P43" s="4">
        <f t="shared" ref="P43:P47" si="89">C43-SUM(M43:O43)</f>
        <v>20</v>
      </c>
      <c r="Q43" t="b">
        <f t="shared" ref="Q43:Q48" si="90">SUM(M43:P43)=C43</f>
        <v>1</v>
      </c>
      <c r="R43" s="5">
        <f t="shared" ref="R43:R48" si="91">D43*0.2</f>
        <v>6</v>
      </c>
      <c r="S43" s="5">
        <f t="shared" ref="S43:S48" si="92">D43*0.1</f>
        <v>3</v>
      </c>
      <c r="T43" s="5">
        <f t="shared" ref="T43:T48" si="93">D43*0.6</f>
        <v>18</v>
      </c>
      <c r="U43" s="5">
        <f t="shared" ref="U43:U48" si="94">D43-R43-S43-T43</f>
        <v>3</v>
      </c>
      <c r="V43" s="6" t="b">
        <f t="shared" ref="V43:V48" si="95">SUM(M43:U43)=100</f>
        <v>1</v>
      </c>
      <c r="W43">
        <f t="shared" ref="W43:W48" si="96">$M43*$F43/(SUM($F43:$H43))</f>
        <v>0</v>
      </c>
      <c r="X43">
        <f t="shared" ref="X43:X48" si="97">$M43*$G43/(SUM($F43:$H43))</f>
        <v>26.25</v>
      </c>
      <c r="Y43">
        <f t="shared" ref="Y43:Y48" si="98">$M43*$H43/(SUM($F43:$H43))</f>
        <v>8.75</v>
      </c>
      <c r="Z43">
        <f t="shared" ref="Z43:Z48" si="99">$N43*$F43/(SUM($F43:$H43))</f>
        <v>0</v>
      </c>
      <c r="AA43">
        <f t="shared" ref="AA43:AA48" si="100">$N43*$G43/(SUM($F43:$H43))</f>
        <v>11.25</v>
      </c>
      <c r="AB43">
        <f t="shared" ref="AB43:AB48" si="101">$N43*$H43/(SUM($F43:$H43))</f>
        <v>3.75</v>
      </c>
      <c r="AC43">
        <f t="shared" si="82"/>
        <v>0</v>
      </c>
      <c r="AD43">
        <f t="shared" si="83"/>
        <v>0</v>
      </c>
      <c r="AE43">
        <f t="shared" ref="AE43:AE45" si="102">$P43*($H43)/(SUM($H43:$K43))</f>
        <v>1.1764705882352942</v>
      </c>
      <c r="AF43">
        <f t="shared" ref="AF43:AF45" si="103">$P43*$I43/(SUM($H43:$K43))</f>
        <v>6.5882352941176467</v>
      </c>
      <c r="AG43">
        <f t="shared" ref="AG43:AG45" si="104">$P43*$J43/(SUM($H43:$K43))</f>
        <v>6.5882352941176467</v>
      </c>
      <c r="AH43">
        <f t="shared" ref="AH43:AH45" si="105">$P43*$K43/(SUM($H43:$K43))</f>
        <v>5.6470588235294121</v>
      </c>
      <c r="AI43">
        <f t="shared" ref="AI43:AI48" si="106">$R43*$F43/SUM($F43:$H43)</f>
        <v>0</v>
      </c>
      <c r="AJ43">
        <f t="shared" ref="AJ43:AJ48" si="107">$R43*$G43/SUM($F43:$H43)</f>
        <v>4.5</v>
      </c>
      <c r="AK43">
        <f t="shared" ref="AK43:AK48" si="108">$R43*$H43/SUM($F43:$H43)</f>
        <v>1.5</v>
      </c>
      <c r="AL43">
        <f t="shared" si="84"/>
        <v>1.5</v>
      </c>
      <c r="AM43">
        <f t="shared" si="85"/>
        <v>1.5</v>
      </c>
      <c r="AN43">
        <f t="shared" ref="AN43:AN47" si="109">$U43*$I43/SUM($I43:$K43)</f>
        <v>1.05</v>
      </c>
      <c r="AO43">
        <f t="shared" ref="AO43:AO47" si="110">$U43*$J43/SUM($I43:$K43)</f>
        <v>1.05</v>
      </c>
      <c r="AP43">
        <f t="shared" ref="AP43:AP47" si="111">$U43*$K43/SUM($I43:$K43)</f>
        <v>0.9</v>
      </c>
      <c r="AR43">
        <f t="shared" ref="AR43:AR45" si="112">$T43*$I43/SUM($I43:$K43)</f>
        <v>6.3</v>
      </c>
      <c r="AS43">
        <f t="shared" ref="AS43:AS45" si="113">$T43*$J43/SUM($I43:$K43)</f>
        <v>6.3</v>
      </c>
      <c r="AT43">
        <f t="shared" ref="AT43:AT45" si="114">$T43*$K43/SUM($I43:$K43)</f>
        <v>5.4</v>
      </c>
      <c r="AU43" s="7">
        <f t="shared" ref="AU43:AU48" si="115">SUM(W43:AT43)</f>
        <v>100</v>
      </c>
    </row>
    <row r="44" spans="1:47" s="9" customFormat="1" x14ac:dyDescent="0.25">
      <c r="A44" s="9" t="s">
        <v>1</v>
      </c>
      <c r="B44" s="9" t="s">
        <v>4</v>
      </c>
      <c r="C44" s="1">
        <v>70</v>
      </c>
      <c r="D44" s="1">
        <f t="shared" si="86"/>
        <v>30</v>
      </c>
      <c r="E44" s="15">
        <v>20</v>
      </c>
      <c r="F44" s="28">
        <v>0</v>
      </c>
      <c r="G44" s="28">
        <v>15</v>
      </c>
      <c r="H44" s="28">
        <v>5</v>
      </c>
      <c r="I44" s="11">
        <v>28</v>
      </c>
      <c r="J44" s="11">
        <v>28</v>
      </c>
      <c r="K44" s="11">
        <v>24</v>
      </c>
      <c r="L44" s="6" t="b">
        <f t="shared" si="87"/>
        <v>1</v>
      </c>
      <c r="M44" s="27">
        <v>35</v>
      </c>
      <c r="N44" s="27">
        <v>15</v>
      </c>
      <c r="O44">
        <f t="shared" si="88"/>
        <v>0</v>
      </c>
      <c r="P44" s="4">
        <f t="shared" si="89"/>
        <v>20</v>
      </c>
      <c r="Q44" t="b">
        <f t="shared" si="90"/>
        <v>1</v>
      </c>
      <c r="R44" s="5">
        <f t="shared" si="91"/>
        <v>6</v>
      </c>
      <c r="S44" s="5">
        <f t="shared" si="92"/>
        <v>3</v>
      </c>
      <c r="T44" s="5">
        <f t="shared" si="93"/>
        <v>18</v>
      </c>
      <c r="U44" s="5">
        <f t="shared" si="94"/>
        <v>3</v>
      </c>
      <c r="V44" s="6" t="b">
        <f t="shared" si="95"/>
        <v>1</v>
      </c>
      <c r="W44">
        <f t="shared" si="96"/>
        <v>0</v>
      </c>
      <c r="X44">
        <f t="shared" si="97"/>
        <v>26.25</v>
      </c>
      <c r="Y44">
        <f t="shared" si="98"/>
        <v>8.75</v>
      </c>
      <c r="Z44">
        <f t="shared" si="99"/>
        <v>0</v>
      </c>
      <c r="AA44">
        <f t="shared" si="100"/>
        <v>11.25</v>
      </c>
      <c r="AB44">
        <f t="shared" si="101"/>
        <v>3.75</v>
      </c>
      <c r="AC44" s="9">
        <f t="shared" si="82"/>
        <v>0</v>
      </c>
      <c r="AD44" s="9">
        <f t="shared" si="83"/>
        <v>0</v>
      </c>
      <c r="AE44">
        <f t="shared" si="102"/>
        <v>1.1764705882352942</v>
      </c>
      <c r="AF44">
        <f t="shared" si="103"/>
        <v>6.5882352941176467</v>
      </c>
      <c r="AG44">
        <f t="shared" si="104"/>
        <v>6.5882352941176467</v>
      </c>
      <c r="AH44">
        <f t="shared" si="105"/>
        <v>5.6470588235294121</v>
      </c>
      <c r="AI44">
        <f t="shared" si="106"/>
        <v>0</v>
      </c>
      <c r="AJ44">
        <f t="shared" si="107"/>
        <v>4.5</v>
      </c>
      <c r="AK44">
        <f t="shared" si="108"/>
        <v>1.5</v>
      </c>
      <c r="AL44">
        <f t="shared" si="84"/>
        <v>1.5</v>
      </c>
      <c r="AM44">
        <f t="shared" si="85"/>
        <v>1.5</v>
      </c>
      <c r="AN44">
        <f t="shared" si="109"/>
        <v>1.05</v>
      </c>
      <c r="AO44">
        <f t="shared" si="110"/>
        <v>1.05</v>
      </c>
      <c r="AP44">
        <f t="shared" si="111"/>
        <v>0.9</v>
      </c>
      <c r="AR44">
        <f t="shared" si="112"/>
        <v>6.3</v>
      </c>
      <c r="AS44">
        <f t="shared" si="113"/>
        <v>6.3</v>
      </c>
      <c r="AT44">
        <f t="shared" si="114"/>
        <v>5.4</v>
      </c>
      <c r="AU44" s="14">
        <f t="shared" si="115"/>
        <v>100</v>
      </c>
    </row>
    <row r="45" spans="1:47" x14ac:dyDescent="0.25">
      <c r="A45" t="s">
        <v>5</v>
      </c>
      <c r="B45" t="s">
        <v>3</v>
      </c>
      <c r="C45" s="1">
        <v>80</v>
      </c>
      <c r="D45" s="1">
        <f t="shared" si="86"/>
        <v>20</v>
      </c>
      <c r="E45" s="3">
        <v>40</v>
      </c>
      <c r="F45" s="27">
        <v>0</v>
      </c>
      <c r="G45" s="27">
        <v>30</v>
      </c>
      <c r="H45" s="27">
        <v>10</v>
      </c>
      <c r="I45" s="2">
        <v>30</v>
      </c>
      <c r="J45" s="2">
        <v>30</v>
      </c>
      <c r="K45" s="2">
        <v>0</v>
      </c>
      <c r="L45" s="6" t="b">
        <f t="shared" si="87"/>
        <v>1</v>
      </c>
      <c r="M45" s="27">
        <v>50</v>
      </c>
      <c r="N45" s="27">
        <v>10</v>
      </c>
      <c r="O45">
        <f t="shared" si="88"/>
        <v>0</v>
      </c>
      <c r="P45" s="4">
        <f t="shared" si="89"/>
        <v>20</v>
      </c>
      <c r="Q45" t="b">
        <f t="shared" si="90"/>
        <v>1</v>
      </c>
      <c r="R45" s="5">
        <f t="shared" si="91"/>
        <v>4</v>
      </c>
      <c r="S45" s="5">
        <f t="shared" si="92"/>
        <v>2</v>
      </c>
      <c r="T45" s="5">
        <f t="shared" si="93"/>
        <v>12</v>
      </c>
      <c r="U45" s="5">
        <f t="shared" si="94"/>
        <v>2</v>
      </c>
      <c r="V45" s="6" t="b">
        <f t="shared" si="95"/>
        <v>1</v>
      </c>
      <c r="W45">
        <f t="shared" si="96"/>
        <v>0</v>
      </c>
      <c r="X45">
        <f t="shared" si="97"/>
        <v>37.5</v>
      </c>
      <c r="Y45">
        <f t="shared" si="98"/>
        <v>12.5</v>
      </c>
      <c r="Z45">
        <f t="shared" si="99"/>
        <v>0</v>
      </c>
      <c r="AA45">
        <f t="shared" si="100"/>
        <v>7.5</v>
      </c>
      <c r="AB45">
        <f t="shared" si="101"/>
        <v>2.5</v>
      </c>
      <c r="AC45">
        <f t="shared" si="82"/>
        <v>0</v>
      </c>
      <c r="AD45">
        <f t="shared" si="83"/>
        <v>0</v>
      </c>
      <c r="AE45">
        <f t="shared" si="102"/>
        <v>2.8571428571428572</v>
      </c>
      <c r="AF45">
        <f t="shared" si="103"/>
        <v>8.5714285714285712</v>
      </c>
      <c r="AG45">
        <f t="shared" si="104"/>
        <v>8.5714285714285712</v>
      </c>
      <c r="AH45">
        <f t="shared" si="105"/>
        <v>0</v>
      </c>
      <c r="AI45">
        <f t="shared" si="106"/>
        <v>0</v>
      </c>
      <c r="AJ45">
        <f t="shared" si="107"/>
        <v>3</v>
      </c>
      <c r="AK45">
        <f t="shared" si="108"/>
        <v>1</v>
      </c>
      <c r="AL45">
        <f t="shared" si="84"/>
        <v>1</v>
      </c>
      <c r="AM45">
        <f t="shared" si="85"/>
        <v>1</v>
      </c>
      <c r="AN45">
        <f t="shared" si="109"/>
        <v>1</v>
      </c>
      <c r="AO45">
        <f t="shared" si="110"/>
        <v>1</v>
      </c>
      <c r="AP45">
        <f t="shared" si="111"/>
        <v>0</v>
      </c>
      <c r="AR45">
        <f t="shared" si="112"/>
        <v>6</v>
      </c>
      <c r="AS45">
        <f t="shared" si="113"/>
        <v>6</v>
      </c>
      <c r="AT45">
        <f t="shared" si="114"/>
        <v>0</v>
      </c>
      <c r="AU45" s="7">
        <f t="shared" si="115"/>
        <v>100</v>
      </c>
    </row>
    <row r="46" spans="1:47" x14ac:dyDescent="0.25">
      <c r="A46" t="s">
        <v>5</v>
      </c>
      <c r="B46" t="s">
        <v>4</v>
      </c>
      <c r="C46" s="1">
        <v>80</v>
      </c>
      <c r="D46" s="1">
        <f t="shared" si="86"/>
        <v>20</v>
      </c>
      <c r="E46" s="3">
        <v>40</v>
      </c>
      <c r="F46" s="27">
        <v>0</v>
      </c>
      <c r="G46" s="27">
        <v>30</v>
      </c>
      <c r="H46" s="27">
        <v>10</v>
      </c>
      <c r="I46" s="2">
        <v>30</v>
      </c>
      <c r="J46" s="2">
        <v>30</v>
      </c>
      <c r="K46" s="2">
        <v>0</v>
      </c>
      <c r="L46" s="6" t="b">
        <f t="shared" si="87"/>
        <v>1</v>
      </c>
      <c r="M46" s="27">
        <v>45</v>
      </c>
      <c r="N46" s="27">
        <v>10</v>
      </c>
      <c r="O46">
        <f t="shared" si="88"/>
        <v>0</v>
      </c>
      <c r="P46" s="4">
        <f t="shared" si="89"/>
        <v>25</v>
      </c>
      <c r="Q46" t="b">
        <f t="shared" si="90"/>
        <v>1</v>
      </c>
      <c r="R46" s="5">
        <f t="shared" si="91"/>
        <v>4</v>
      </c>
      <c r="S46" s="5">
        <f t="shared" si="92"/>
        <v>2</v>
      </c>
      <c r="T46" s="5">
        <f t="shared" si="93"/>
        <v>12</v>
      </c>
      <c r="U46" s="5">
        <f t="shared" si="94"/>
        <v>2</v>
      </c>
      <c r="V46" s="6" t="b">
        <f t="shared" si="95"/>
        <v>1</v>
      </c>
      <c r="W46" s="32">
        <f t="shared" si="96"/>
        <v>0</v>
      </c>
      <c r="X46">
        <f t="shared" si="97"/>
        <v>33.75</v>
      </c>
      <c r="Y46">
        <f t="shared" si="98"/>
        <v>11.25</v>
      </c>
      <c r="Z46">
        <f t="shared" si="99"/>
        <v>0</v>
      </c>
      <c r="AA46">
        <f t="shared" si="100"/>
        <v>7.5</v>
      </c>
      <c r="AB46">
        <f t="shared" si="101"/>
        <v>2.5</v>
      </c>
      <c r="AC46">
        <f t="shared" si="82"/>
        <v>0</v>
      </c>
      <c r="AD46">
        <f t="shared" si="83"/>
        <v>0</v>
      </c>
      <c r="AE46" s="32">
        <f>$P46*$H46/(SUM($H46:$K46))</f>
        <v>3.5714285714285716</v>
      </c>
      <c r="AF46" s="32">
        <f>$P46*$I46/(SUM($H46:$K46))</f>
        <v>10.714285714285714</v>
      </c>
      <c r="AG46" s="32">
        <f>$P46*$J46/(SUM($H46:$K46))</f>
        <v>10.714285714285714</v>
      </c>
      <c r="AH46">
        <f t="shared" ref="AH46:AH47" si="116">$P46*$K46/(SUM($I46:$K46))</f>
        <v>0</v>
      </c>
      <c r="AI46">
        <f t="shared" si="106"/>
        <v>0</v>
      </c>
      <c r="AJ46">
        <f t="shared" si="107"/>
        <v>3</v>
      </c>
      <c r="AK46">
        <f t="shared" si="108"/>
        <v>1</v>
      </c>
      <c r="AL46">
        <f t="shared" si="84"/>
        <v>1</v>
      </c>
      <c r="AM46">
        <f t="shared" si="85"/>
        <v>1</v>
      </c>
      <c r="AN46">
        <f t="shared" si="109"/>
        <v>1</v>
      </c>
      <c r="AO46">
        <f t="shared" si="110"/>
        <v>1</v>
      </c>
      <c r="AP46">
        <f t="shared" si="111"/>
        <v>0</v>
      </c>
      <c r="AQ46" s="32">
        <f>$T46*$H46/SUM($H46:$K46)</f>
        <v>1.7142857142857142</v>
      </c>
      <c r="AR46">
        <f>$T46*$I46/SUM($H46:$K46)</f>
        <v>5.1428571428571432</v>
      </c>
      <c r="AS46">
        <f>$T46*$J46/SUM($H46:$K46)</f>
        <v>5.1428571428571432</v>
      </c>
      <c r="AT46">
        <f>$T46*$K46/SUM($H46:$K46)</f>
        <v>0</v>
      </c>
      <c r="AU46" s="7">
        <f t="shared" si="115"/>
        <v>99.999999999999972</v>
      </c>
    </row>
    <row r="47" spans="1:47" x14ac:dyDescent="0.25">
      <c r="A47" t="s">
        <v>6</v>
      </c>
      <c r="B47" t="s">
        <v>7</v>
      </c>
      <c r="C47" s="1">
        <v>90</v>
      </c>
      <c r="D47" s="1">
        <f t="shared" si="86"/>
        <v>10</v>
      </c>
      <c r="E47" s="3">
        <v>80</v>
      </c>
      <c r="F47" s="27">
        <v>0</v>
      </c>
      <c r="G47" s="27">
        <v>60</v>
      </c>
      <c r="H47" s="27">
        <v>20</v>
      </c>
      <c r="I47" s="2">
        <v>15</v>
      </c>
      <c r="J47" s="2">
        <v>5</v>
      </c>
      <c r="K47" s="2">
        <v>0</v>
      </c>
      <c r="L47" s="6" t="b">
        <f t="shared" si="87"/>
        <v>1</v>
      </c>
      <c r="M47">
        <v>60</v>
      </c>
      <c r="N47">
        <v>15</v>
      </c>
      <c r="O47">
        <f t="shared" si="88"/>
        <v>0</v>
      </c>
      <c r="P47" s="4">
        <f t="shared" si="89"/>
        <v>15</v>
      </c>
      <c r="Q47" t="b">
        <f t="shared" si="90"/>
        <v>1</v>
      </c>
      <c r="R47" s="5">
        <f t="shared" si="91"/>
        <v>2</v>
      </c>
      <c r="S47" s="5">
        <f t="shared" si="92"/>
        <v>1</v>
      </c>
      <c r="T47" s="5">
        <f t="shared" si="93"/>
        <v>6</v>
      </c>
      <c r="U47" s="5">
        <f t="shared" si="94"/>
        <v>1</v>
      </c>
      <c r="V47" s="6" t="b">
        <f t="shared" si="95"/>
        <v>1</v>
      </c>
      <c r="W47" s="32">
        <f t="shared" si="96"/>
        <v>0</v>
      </c>
      <c r="X47">
        <f t="shared" si="97"/>
        <v>45</v>
      </c>
      <c r="Y47">
        <f t="shared" si="98"/>
        <v>15</v>
      </c>
      <c r="Z47">
        <f t="shared" si="99"/>
        <v>0</v>
      </c>
      <c r="AA47">
        <f t="shared" si="100"/>
        <v>11.25</v>
      </c>
      <c r="AB47">
        <f t="shared" si="101"/>
        <v>3.75</v>
      </c>
      <c r="AC47">
        <f t="shared" si="82"/>
        <v>0</v>
      </c>
      <c r="AD47">
        <f t="shared" si="83"/>
        <v>0</v>
      </c>
      <c r="AE47" s="32">
        <f t="shared" ref="AE47" si="117">$P47*$H47/(SUM($H47:$K47))</f>
        <v>7.5</v>
      </c>
      <c r="AF47" s="32">
        <f t="shared" ref="AF47" si="118">$P47*$I47/(SUM($H47:$K47))</f>
        <v>5.625</v>
      </c>
      <c r="AG47" s="32">
        <f t="shared" ref="AG47" si="119">$P47*$J47/(SUM($H47:$K47))</f>
        <v>1.875</v>
      </c>
      <c r="AH47">
        <f t="shared" si="116"/>
        <v>0</v>
      </c>
      <c r="AI47">
        <f t="shared" si="106"/>
        <v>0</v>
      </c>
      <c r="AJ47">
        <f t="shared" si="107"/>
        <v>1.5</v>
      </c>
      <c r="AK47">
        <f t="shared" si="108"/>
        <v>0.5</v>
      </c>
      <c r="AL47">
        <f t="shared" si="84"/>
        <v>0.5</v>
      </c>
      <c r="AM47">
        <f t="shared" si="85"/>
        <v>0.5</v>
      </c>
      <c r="AN47">
        <f t="shared" si="109"/>
        <v>0.75</v>
      </c>
      <c r="AO47">
        <f t="shared" si="110"/>
        <v>0.25</v>
      </c>
      <c r="AP47">
        <f t="shared" si="111"/>
        <v>0</v>
      </c>
      <c r="AQ47" s="32">
        <f>$T47*$H47/SUM($H47:$K47)</f>
        <v>3</v>
      </c>
      <c r="AR47">
        <f t="shared" ref="AR47" si="120">$T47*$I47/SUM($H47:$K47)</f>
        <v>2.25</v>
      </c>
      <c r="AS47">
        <f t="shared" ref="AS47" si="121">$T47*$J47/SUM($H47:$K47)</f>
        <v>0.75</v>
      </c>
      <c r="AT47">
        <f t="shared" ref="AT47" si="122">$T47*$K47/SUM($H47:$K47)</f>
        <v>0</v>
      </c>
      <c r="AU47" s="7">
        <f t="shared" si="115"/>
        <v>100</v>
      </c>
    </row>
    <row r="48" spans="1:47" s="9" customFormat="1" x14ac:dyDescent="0.25">
      <c r="A48" s="9" t="s">
        <v>33</v>
      </c>
      <c r="B48" s="9" t="s">
        <v>7</v>
      </c>
      <c r="C48" s="10">
        <v>100</v>
      </c>
      <c r="D48" s="10">
        <f t="shared" si="86"/>
        <v>0</v>
      </c>
      <c r="E48" s="15">
        <v>100</v>
      </c>
      <c r="F48" s="28">
        <v>0</v>
      </c>
      <c r="G48" s="28">
        <v>100</v>
      </c>
      <c r="H48" s="28">
        <f>H36*E48/100</f>
        <v>0</v>
      </c>
      <c r="I48" s="11">
        <v>0</v>
      </c>
      <c r="J48" s="11">
        <v>0</v>
      </c>
      <c r="K48" s="11">
        <v>0</v>
      </c>
      <c r="L48" s="6" t="b">
        <f t="shared" si="87"/>
        <v>1</v>
      </c>
      <c r="M48">
        <v>50</v>
      </c>
      <c r="N48">
        <v>50</v>
      </c>
      <c r="O48">
        <v>0</v>
      </c>
      <c r="P48" s="4">
        <v>0</v>
      </c>
      <c r="Q48" t="b">
        <f t="shared" si="90"/>
        <v>1</v>
      </c>
      <c r="R48" s="5">
        <f t="shared" si="91"/>
        <v>0</v>
      </c>
      <c r="S48" s="5">
        <f t="shared" si="92"/>
        <v>0</v>
      </c>
      <c r="T48" s="5">
        <f t="shared" si="93"/>
        <v>0</v>
      </c>
      <c r="U48" s="5">
        <f t="shared" si="94"/>
        <v>0</v>
      </c>
      <c r="V48" s="6" t="b">
        <f t="shared" si="95"/>
        <v>1</v>
      </c>
      <c r="W48">
        <f t="shared" si="96"/>
        <v>0</v>
      </c>
      <c r="X48">
        <f t="shared" si="97"/>
        <v>50</v>
      </c>
      <c r="Y48">
        <f t="shared" si="98"/>
        <v>0</v>
      </c>
      <c r="Z48">
        <f t="shared" si="99"/>
        <v>0</v>
      </c>
      <c r="AA48">
        <f t="shared" si="100"/>
        <v>50</v>
      </c>
      <c r="AB48">
        <f t="shared" si="101"/>
        <v>0</v>
      </c>
      <c r="AC48">
        <f t="shared" si="82"/>
        <v>0</v>
      </c>
      <c r="AD48">
        <f t="shared" si="83"/>
        <v>0</v>
      </c>
      <c r="AE48">
        <v>0</v>
      </c>
      <c r="AF48">
        <v>0</v>
      </c>
      <c r="AG48">
        <v>0</v>
      </c>
      <c r="AH48">
        <v>0</v>
      </c>
      <c r="AI48">
        <f t="shared" si="106"/>
        <v>0</v>
      </c>
      <c r="AJ48">
        <f t="shared" si="107"/>
        <v>0</v>
      </c>
      <c r="AK48">
        <f t="shared" si="108"/>
        <v>0</v>
      </c>
      <c r="AL48">
        <f t="shared" si="84"/>
        <v>0</v>
      </c>
      <c r="AM48">
        <f t="shared" si="85"/>
        <v>0</v>
      </c>
      <c r="AN48">
        <v>0</v>
      </c>
      <c r="AO48">
        <v>0</v>
      </c>
      <c r="AP48">
        <v>0</v>
      </c>
      <c r="AQ48" s="9">
        <v>0</v>
      </c>
      <c r="AR48" s="9">
        <v>0</v>
      </c>
      <c r="AS48" s="9">
        <v>0</v>
      </c>
      <c r="AT48" s="9">
        <v>0</v>
      </c>
      <c r="AU48" s="14">
        <f t="shared" si="115"/>
        <v>100</v>
      </c>
    </row>
    <row r="50" spans="13:13" x14ac:dyDescent="0.25">
      <c r="M50" s="31"/>
    </row>
  </sheetData>
  <mergeCells count="21">
    <mergeCell ref="F40:L40"/>
    <mergeCell ref="M40:P40"/>
    <mergeCell ref="R40:U40"/>
    <mergeCell ref="W40:AB40"/>
    <mergeCell ref="AI40:AT40"/>
    <mergeCell ref="A26:E26"/>
    <mergeCell ref="F28:H28"/>
    <mergeCell ref="M28:P28"/>
    <mergeCell ref="R28:U28"/>
    <mergeCell ref="W28:AB28"/>
    <mergeCell ref="AI28:AN28"/>
    <mergeCell ref="F2:H2"/>
    <mergeCell ref="M2:P2"/>
    <mergeCell ref="R2:U2"/>
    <mergeCell ref="W2:AB2"/>
    <mergeCell ref="AI2:AM2"/>
    <mergeCell ref="F14:L14"/>
    <mergeCell ref="M14:P14"/>
    <mergeCell ref="R14:U14"/>
    <mergeCell ref="W14:AB14"/>
    <mergeCell ref="AI14:AT1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20A2-2E82-45BB-9761-FC76A40B7072}">
  <dimension ref="A1:V88"/>
  <sheetViews>
    <sheetView workbookViewId="0"/>
  </sheetViews>
  <sheetFormatPr baseColWidth="10" defaultRowHeight="15" x14ac:dyDescent="0.25"/>
  <cols>
    <col min="1" max="1" width="24.42578125" bestFit="1" customWidth="1"/>
    <col min="2" max="2" width="11.28515625" bestFit="1" customWidth="1"/>
    <col min="3" max="3" width="17" bestFit="1" customWidth="1"/>
    <col min="4" max="4" width="11.42578125" bestFit="1" customWidth="1"/>
    <col min="5" max="5" width="7.85546875" bestFit="1" customWidth="1"/>
    <col min="6" max="6" width="17" bestFit="1" customWidth="1"/>
    <col min="7" max="7" width="12" bestFit="1" customWidth="1"/>
    <col min="8" max="8" width="7.85546875" bestFit="1" customWidth="1"/>
    <col min="9" max="9" width="17" bestFit="1" customWidth="1"/>
    <col min="10" max="10" width="9.140625" bestFit="1" customWidth="1"/>
    <col min="11" max="11" width="7.85546875" bestFit="1" customWidth="1"/>
    <col min="12" max="12" width="17" bestFit="1" customWidth="1"/>
    <col min="13" max="13" width="9.140625" bestFit="1" customWidth="1"/>
    <col min="14" max="14" width="7.85546875" bestFit="1" customWidth="1"/>
    <col min="15" max="15" width="17" bestFit="1" customWidth="1"/>
    <col min="16" max="16" width="12" bestFit="1" customWidth="1"/>
    <col min="17" max="17" width="7.85546875" bestFit="1" customWidth="1"/>
    <col min="18" max="18" width="17" bestFit="1" customWidth="1"/>
    <col min="19" max="19" width="12" bestFit="1" customWidth="1"/>
    <col min="20" max="20" width="7.85546875" bestFit="1" customWidth="1"/>
    <col min="21" max="21" width="17" bestFit="1" customWidth="1"/>
    <col min="22" max="22" width="12" bestFit="1" customWidth="1"/>
  </cols>
  <sheetData>
    <row r="1" spans="1:22" x14ac:dyDescent="0.25">
      <c r="B1" s="44" t="s">
        <v>43</v>
      </c>
      <c r="C1" s="44"/>
      <c r="D1" s="44"/>
      <c r="E1" s="45" t="s">
        <v>44</v>
      </c>
      <c r="F1" s="45"/>
      <c r="G1" s="45"/>
      <c r="H1" s="46" t="s">
        <v>45</v>
      </c>
      <c r="I1" s="46"/>
      <c r="J1" s="46"/>
      <c r="K1" s="47" t="s">
        <v>46</v>
      </c>
      <c r="L1" s="47"/>
      <c r="M1" s="47"/>
      <c r="N1" s="48" t="s">
        <v>47</v>
      </c>
      <c r="O1" s="48"/>
      <c r="P1" s="48"/>
      <c r="Q1" s="49" t="s">
        <v>48</v>
      </c>
      <c r="R1" s="49"/>
      <c r="S1" s="49"/>
      <c r="T1" s="43" t="s">
        <v>49</v>
      </c>
      <c r="U1" s="43"/>
      <c r="V1" s="43"/>
    </row>
    <row r="2" spans="1:22" x14ac:dyDescent="0.25">
      <c r="A2" s="19" t="s">
        <v>68</v>
      </c>
      <c r="B2" s="19" t="s">
        <v>65</v>
      </c>
      <c r="C2" s="19" t="s">
        <v>66</v>
      </c>
      <c r="D2" s="19" t="s">
        <v>67</v>
      </c>
      <c r="E2" s="19" t="s">
        <v>65</v>
      </c>
      <c r="F2" s="19" t="s">
        <v>66</v>
      </c>
      <c r="G2" s="19" t="s">
        <v>67</v>
      </c>
      <c r="H2" s="19" t="s">
        <v>65</v>
      </c>
      <c r="I2" s="19" t="s">
        <v>66</v>
      </c>
      <c r="J2" s="19" t="s">
        <v>67</v>
      </c>
      <c r="K2" s="19" t="s">
        <v>65</v>
      </c>
      <c r="L2" s="19" t="s">
        <v>66</v>
      </c>
      <c r="M2" s="19" t="s">
        <v>67</v>
      </c>
      <c r="N2" s="19" t="s">
        <v>65</v>
      </c>
      <c r="O2" s="19" t="s">
        <v>66</v>
      </c>
      <c r="P2" s="19" t="s">
        <v>67</v>
      </c>
      <c r="Q2" s="19" t="s">
        <v>65</v>
      </c>
      <c r="R2" s="19" t="s">
        <v>66</v>
      </c>
      <c r="S2" s="19" t="s">
        <v>67</v>
      </c>
      <c r="T2" s="19" t="s">
        <v>65</v>
      </c>
      <c r="U2" s="19" t="s">
        <v>66</v>
      </c>
      <c r="V2" s="19" t="s">
        <v>67</v>
      </c>
    </row>
    <row r="3" spans="1:22" x14ac:dyDescent="0.25">
      <c r="A3" t="s">
        <v>16</v>
      </c>
      <c r="B3" s="22">
        <f>Estrato_Alto!W4</f>
        <v>21</v>
      </c>
      <c r="C3" s="22">
        <f>Estrato_Medio!W4</f>
        <v>39</v>
      </c>
      <c r="D3" s="22">
        <f>Estrato_Bajo!W4</f>
        <v>39</v>
      </c>
      <c r="E3" s="20">
        <f>Estrato_Alto!W5</f>
        <v>17.5</v>
      </c>
      <c r="F3" s="20">
        <f>Estrato_Medio!W5</f>
        <v>30</v>
      </c>
      <c r="G3" s="20">
        <f>Estrato_Bajo!W5</f>
        <v>30</v>
      </c>
      <c r="H3" s="23">
        <f>Estrato_Alto!W6</f>
        <v>28</v>
      </c>
      <c r="I3" s="23">
        <f>Estrato_Medio!W6</f>
        <v>45.5</v>
      </c>
      <c r="J3" s="23">
        <f>Estrato_Bajo!W6</f>
        <v>45.5</v>
      </c>
      <c r="K3" s="24">
        <f>Estrato_Alto!W7</f>
        <v>20</v>
      </c>
      <c r="L3" s="24">
        <f>Estrato_Medio!W7</f>
        <v>32.5</v>
      </c>
      <c r="M3" s="24">
        <f>Estrato_Bajo!W7</f>
        <v>32.5</v>
      </c>
      <c r="N3" s="21">
        <f>Estrato_Alto!W8</f>
        <v>35</v>
      </c>
      <c r="O3" s="21">
        <f>Estrato_Medio!W8</f>
        <v>49</v>
      </c>
      <c r="P3" s="21">
        <f>Estrato_Bajo!W8</f>
        <v>49</v>
      </c>
      <c r="Q3" s="25">
        <f>Estrato_Alto!W9</f>
        <v>42</v>
      </c>
      <c r="R3" s="25">
        <f>Estrato_Medio!W9</f>
        <v>56</v>
      </c>
      <c r="S3" s="25">
        <f>Estrato_Bajo!W9</f>
        <v>56</v>
      </c>
      <c r="T3" s="26">
        <f>Estrato_Alto!W10</f>
        <v>59.5</v>
      </c>
      <c r="U3" s="26">
        <f>Estrato_Medio!W10</f>
        <v>59.5</v>
      </c>
      <c r="V3" s="26">
        <f>Estrato_Bajo!W10</f>
        <v>59.5</v>
      </c>
    </row>
    <row r="4" spans="1:22" x14ac:dyDescent="0.25">
      <c r="A4" t="s">
        <v>17</v>
      </c>
      <c r="B4" s="22">
        <f>Estrato_Alto!X4</f>
        <v>8.75</v>
      </c>
      <c r="C4" s="22">
        <f>Estrato_Medio!X4</f>
        <v>16.25</v>
      </c>
      <c r="D4" s="22">
        <f>Estrato_Bajo!X4</f>
        <v>16.25</v>
      </c>
      <c r="E4" s="20">
        <f>Estrato_Alto!X5</f>
        <v>14</v>
      </c>
      <c r="F4" s="20">
        <f>Estrato_Medio!X5</f>
        <v>24</v>
      </c>
      <c r="G4" s="20">
        <f>Estrato_Bajo!X5</f>
        <v>24</v>
      </c>
      <c r="H4" s="23">
        <f>Estrato_Alto!X6</f>
        <v>10</v>
      </c>
      <c r="I4" s="23">
        <f>Estrato_Medio!X6</f>
        <v>16.25</v>
      </c>
      <c r="J4" s="23">
        <f>Estrato_Bajo!X6</f>
        <v>16.25</v>
      </c>
      <c r="K4" s="24">
        <f>Estrato_Alto!X7</f>
        <v>16</v>
      </c>
      <c r="L4" s="24">
        <f>Estrato_Medio!X7</f>
        <v>26</v>
      </c>
      <c r="M4" s="24">
        <f>Estrato_Bajo!X7</f>
        <v>26</v>
      </c>
      <c r="N4" s="21">
        <f>Estrato_Alto!X8</f>
        <v>12.5</v>
      </c>
      <c r="O4" s="21">
        <f>Estrato_Medio!X8</f>
        <v>17.5</v>
      </c>
      <c r="P4" s="21">
        <f>Estrato_Bajo!X8</f>
        <v>17.5</v>
      </c>
      <c r="Q4" s="25">
        <f>Estrato_Alto!X9</f>
        <v>18</v>
      </c>
      <c r="R4" s="25">
        <f>Estrato_Medio!X9</f>
        <v>24</v>
      </c>
      <c r="S4" s="25">
        <f>Estrato_Bajo!X9</f>
        <v>24</v>
      </c>
      <c r="T4" s="26">
        <f>Estrato_Alto!X10</f>
        <v>25.5</v>
      </c>
      <c r="U4" s="26">
        <f>Estrato_Medio!X10</f>
        <v>25.5</v>
      </c>
      <c r="V4" s="26">
        <f>Estrato_Bajo!X10</f>
        <v>25.5</v>
      </c>
    </row>
    <row r="5" spans="1:22" x14ac:dyDescent="0.25">
      <c r="A5" t="s">
        <v>18</v>
      </c>
      <c r="B5" s="22">
        <f>Estrato_Alto!Y4</f>
        <v>5.25</v>
      </c>
      <c r="C5" s="22">
        <f>Estrato_Medio!Y4</f>
        <v>9.75</v>
      </c>
      <c r="D5" s="22">
        <f>Estrato_Bajo!Y4</f>
        <v>9.75</v>
      </c>
      <c r="E5" s="20">
        <f>Estrato_Alto!Y5</f>
        <v>3.5</v>
      </c>
      <c r="F5" s="20">
        <f>Estrato_Medio!Y5</f>
        <v>6</v>
      </c>
      <c r="G5" s="20">
        <f>Estrato_Bajo!Y5</f>
        <v>6</v>
      </c>
      <c r="H5" s="23">
        <f>Estrato_Alto!Y6</f>
        <v>2</v>
      </c>
      <c r="I5" s="23">
        <f>Estrato_Medio!Y6</f>
        <v>3.25</v>
      </c>
      <c r="J5" s="23">
        <f>Estrato_Bajo!Y6</f>
        <v>3.25</v>
      </c>
      <c r="K5" s="24">
        <f>Estrato_Alto!Y7</f>
        <v>4</v>
      </c>
      <c r="L5" s="24">
        <f>Estrato_Medio!Y7</f>
        <v>6.5</v>
      </c>
      <c r="M5" s="24">
        <f>Estrato_Bajo!Y7</f>
        <v>6.5</v>
      </c>
      <c r="N5" s="21">
        <f>Estrato_Alto!Y8</f>
        <v>2.5</v>
      </c>
      <c r="O5" s="21">
        <f>Estrato_Medio!Y8</f>
        <v>3.5</v>
      </c>
      <c r="P5" s="21">
        <f>Estrato_Bajo!Y8</f>
        <v>3.5</v>
      </c>
      <c r="Q5" s="25">
        <f>Estrato_Alto!Y9</f>
        <v>0</v>
      </c>
      <c r="R5" s="25">
        <f>Estrato_Medio!Y9</f>
        <v>0</v>
      </c>
      <c r="S5" s="25">
        <f>Estrato_Bajo!Y9</f>
        <v>0</v>
      </c>
      <c r="T5" s="26">
        <f>Estrato_Alto!Y10</f>
        <v>0</v>
      </c>
      <c r="U5" s="26">
        <f>Estrato_Medio!Y10</f>
        <v>0</v>
      </c>
      <c r="V5" s="26">
        <f>Estrato_Bajo!Y10</f>
        <v>0</v>
      </c>
    </row>
    <row r="6" spans="1:22" x14ac:dyDescent="0.25">
      <c r="A6" t="s">
        <v>19</v>
      </c>
      <c r="B6" s="22">
        <f>Estrato_Alto!Z4</f>
        <v>15</v>
      </c>
      <c r="C6" s="22">
        <f>Estrato_Medio!Z4</f>
        <v>3</v>
      </c>
      <c r="D6" s="22">
        <f>Estrato_Bajo!Z4</f>
        <v>9</v>
      </c>
      <c r="E6" s="20">
        <f>Estrato_Alto!Z5</f>
        <v>12.5</v>
      </c>
      <c r="F6" s="20">
        <f>Estrato_Medio!Z5</f>
        <v>5</v>
      </c>
      <c r="G6" s="20">
        <f>Estrato_Bajo!Z5</f>
        <v>10</v>
      </c>
      <c r="H6" s="23">
        <f>Estrato_Alto!Z6</f>
        <v>14</v>
      </c>
      <c r="I6" s="23">
        <f>Estrato_Medio!Z6</f>
        <v>3.5</v>
      </c>
      <c r="J6" s="23">
        <f>Estrato_Bajo!Z6</f>
        <v>10.5</v>
      </c>
      <c r="K6" s="24">
        <f>Estrato_Alto!Z7</f>
        <v>15</v>
      </c>
      <c r="L6" s="24">
        <f>Estrato_Medio!Z7</f>
        <v>7.5</v>
      </c>
      <c r="M6" s="24">
        <f>Estrato_Bajo!Z7</f>
        <v>7.5</v>
      </c>
      <c r="N6" s="21">
        <f>Estrato_Alto!Z8</f>
        <v>14</v>
      </c>
      <c r="O6" s="21">
        <f>Estrato_Medio!Z8</f>
        <v>7</v>
      </c>
      <c r="P6" s="21">
        <f>Estrato_Bajo!Z8</f>
        <v>7</v>
      </c>
      <c r="Q6" s="25">
        <f>Estrato_Alto!Z9</f>
        <v>14</v>
      </c>
      <c r="R6" s="25">
        <f>Estrato_Medio!Z9</f>
        <v>7</v>
      </c>
      <c r="S6" s="25">
        <f>Estrato_Bajo!Z9</f>
        <v>14</v>
      </c>
      <c r="T6" s="26">
        <f>Estrato_Alto!Z10</f>
        <v>10.5</v>
      </c>
      <c r="U6" s="26">
        <f>Estrato_Medio!Z10</f>
        <v>10.5</v>
      </c>
      <c r="V6" s="26">
        <f>Estrato_Bajo!Z10</f>
        <v>10.5</v>
      </c>
    </row>
    <row r="7" spans="1:22" x14ac:dyDescent="0.25">
      <c r="A7" t="s">
        <v>20</v>
      </c>
      <c r="B7" s="22">
        <f>Estrato_Alto!AA4</f>
        <v>6.25</v>
      </c>
      <c r="C7" s="22">
        <f>Estrato_Medio!AA4</f>
        <v>1.25</v>
      </c>
      <c r="D7" s="22">
        <f>Estrato_Bajo!AA4</f>
        <v>3.75</v>
      </c>
      <c r="E7" s="20">
        <f>Estrato_Alto!AA5</f>
        <v>10</v>
      </c>
      <c r="F7" s="20">
        <f>Estrato_Medio!AA5</f>
        <v>4</v>
      </c>
      <c r="G7" s="20">
        <f>Estrato_Bajo!AA5</f>
        <v>8</v>
      </c>
      <c r="H7" s="23">
        <f>Estrato_Alto!AA6</f>
        <v>5</v>
      </c>
      <c r="I7" s="23">
        <f>Estrato_Medio!AA6</f>
        <v>1.25</v>
      </c>
      <c r="J7" s="23">
        <f>Estrato_Bajo!AA6</f>
        <v>3.75</v>
      </c>
      <c r="K7" s="24">
        <f>Estrato_Alto!AA7</f>
        <v>12</v>
      </c>
      <c r="L7" s="24">
        <f>Estrato_Medio!AA7</f>
        <v>6</v>
      </c>
      <c r="M7" s="24">
        <f>Estrato_Bajo!AA7</f>
        <v>6</v>
      </c>
      <c r="N7" s="21">
        <f>Estrato_Alto!AA8</f>
        <v>5</v>
      </c>
      <c r="O7" s="21">
        <f>Estrato_Medio!AA8</f>
        <v>2.5</v>
      </c>
      <c r="P7" s="21">
        <f>Estrato_Bajo!AA8</f>
        <v>2.5</v>
      </c>
      <c r="Q7" s="25">
        <f>Estrato_Alto!AA9</f>
        <v>6</v>
      </c>
      <c r="R7" s="25">
        <f>Estrato_Medio!AA9</f>
        <v>3</v>
      </c>
      <c r="S7" s="25">
        <f>Estrato_Bajo!AA9</f>
        <v>6</v>
      </c>
      <c r="T7" s="26">
        <f>Estrato_Alto!AA10</f>
        <v>4.5</v>
      </c>
      <c r="U7" s="26">
        <f>Estrato_Medio!AA10</f>
        <v>4.5</v>
      </c>
      <c r="V7" s="26">
        <f>Estrato_Bajo!AA10</f>
        <v>4.5</v>
      </c>
    </row>
    <row r="8" spans="1:22" x14ac:dyDescent="0.25">
      <c r="A8" t="s">
        <v>21</v>
      </c>
      <c r="B8" s="22">
        <f>Estrato_Alto!AB4</f>
        <v>3.75</v>
      </c>
      <c r="C8" s="22">
        <f>Estrato_Medio!AB4</f>
        <v>0.75</v>
      </c>
      <c r="D8" s="22">
        <f>Estrato_Bajo!AB4</f>
        <v>2.25</v>
      </c>
      <c r="E8" s="20">
        <f>Estrato_Alto!AB5</f>
        <v>2.5</v>
      </c>
      <c r="F8" s="20">
        <f>Estrato_Medio!AB5</f>
        <v>1</v>
      </c>
      <c r="G8" s="20">
        <f>Estrato_Bajo!AB5</f>
        <v>2</v>
      </c>
      <c r="H8" s="23">
        <f>Estrato_Alto!AB6</f>
        <v>1</v>
      </c>
      <c r="I8" s="23">
        <f>Estrato_Medio!AB6</f>
        <v>0.25</v>
      </c>
      <c r="J8" s="23">
        <f>Estrato_Bajo!AB6</f>
        <v>0.75</v>
      </c>
      <c r="K8" s="24">
        <f>Estrato_Alto!AB7</f>
        <v>3</v>
      </c>
      <c r="L8" s="24">
        <f>Estrato_Medio!AB7</f>
        <v>1.5</v>
      </c>
      <c r="M8" s="24">
        <f>Estrato_Bajo!AB7</f>
        <v>1.5</v>
      </c>
      <c r="N8" s="21">
        <f>Estrato_Alto!AB8</f>
        <v>1</v>
      </c>
      <c r="O8" s="21">
        <f>Estrato_Medio!AB8</f>
        <v>0.5</v>
      </c>
      <c r="P8" s="21">
        <f>Estrato_Bajo!AB8</f>
        <v>0.5</v>
      </c>
      <c r="Q8" s="25">
        <f>Estrato_Alto!AB9</f>
        <v>0</v>
      </c>
      <c r="R8" s="25">
        <f>Estrato_Medio!AB9</f>
        <v>0</v>
      </c>
      <c r="S8" s="25">
        <f>Estrato_Bajo!AB9</f>
        <v>0</v>
      </c>
      <c r="T8" s="26">
        <f>Estrato_Alto!AB10</f>
        <v>0</v>
      </c>
      <c r="U8" s="26">
        <f>Estrato_Medio!AB10</f>
        <v>0</v>
      </c>
      <c r="V8" s="26">
        <f>Estrato_Bajo!AB10</f>
        <v>0</v>
      </c>
    </row>
    <row r="9" spans="1:22" x14ac:dyDescent="0.25">
      <c r="A9" t="s">
        <v>35</v>
      </c>
      <c r="B9" s="22">
        <f>Estrato_Alto!AC4</f>
        <v>0</v>
      </c>
      <c r="C9" s="22">
        <f>Estrato_Medio!AC4</f>
        <v>0</v>
      </c>
      <c r="D9" s="22">
        <f>Estrato_Bajo!AC4</f>
        <v>0</v>
      </c>
      <c r="E9" s="20">
        <f>Estrato_Alto!AC5</f>
        <v>0</v>
      </c>
      <c r="F9" s="20">
        <f>Estrato_Medio!AC5</f>
        <v>0</v>
      </c>
      <c r="G9" s="20">
        <f>Estrato_Bajo!AC5</f>
        <v>0</v>
      </c>
      <c r="H9" s="23">
        <f>Estrato_Alto!AC6</f>
        <v>0</v>
      </c>
      <c r="I9" s="23">
        <f>Estrato_Medio!AC6</f>
        <v>0</v>
      </c>
      <c r="J9" s="23">
        <f>Estrato_Bajo!AC6</f>
        <v>0</v>
      </c>
      <c r="K9" s="24">
        <f>Estrato_Alto!AC7</f>
        <v>0</v>
      </c>
      <c r="L9" s="24">
        <f>Estrato_Medio!AC7</f>
        <v>0</v>
      </c>
      <c r="M9" s="24">
        <f>Estrato_Bajo!AC7</f>
        <v>0</v>
      </c>
      <c r="N9" s="21">
        <f>Estrato_Alto!AC8</f>
        <v>0</v>
      </c>
      <c r="O9" s="21">
        <f>Estrato_Medio!AC8</f>
        <v>0</v>
      </c>
      <c r="P9" s="21">
        <f>Estrato_Bajo!AC8</f>
        <v>0</v>
      </c>
      <c r="Q9" s="25">
        <f>Estrato_Alto!AC9</f>
        <v>0</v>
      </c>
      <c r="R9" s="25">
        <f>Estrato_Medio!AC9</f>
        <v>0</v>
      </c>
      <c r="S9" s="25">
        <f>Estrato_Bajo!AC9</f>
        <v>0</v>
      </c>
      <c r="T9" s="26">
        <f>Estrato_Alto!AC10</f>
        <v>0</v>
      </c>
      <c r="U9" s="26">
        <f>Estrato_Medio!AC10</f>
        <v>0</v>
      </c>
      <c r="V9" s="26">
        <f>Estrato_Bajo!AC10</f>
        <v>0</v>
      </c>
    </row>
    <row r="10" spans="1:22" x14ac:dyDescent="0.25">
      <c r="A10" t="s">
        <v>36</v>
      </c>
      <c r="B10" s="22">
        <f>Estrato_Alto!AD4</f>
        <v>0</v>
      </c>
      <c r="C10" s="22">
        <f>Estrato_Medio!AD4</f>
        <v>0</v>
      </c>
      <c r="D10" s="22">
        <f>Estrato_Bajo!AD4</f>
        <v>0</v>
      </c>
      <c r="E10" s="20">
        <f>Estrato_Alto!AD5</f>
        <v>0</v>
      </c>
      <c r="F10" s="20">
        <f>Estrato_Medio!AD5</f>
        <v>0</v>
      </c>
      <c r="G10" s="20">
        <f>Estrato_Bajo!AD5</f>
        <v>0</v>
      </c>
      <c r="H10" s="23">
        <f>Estrato_Alto!AD6</f>
        <v>0</v>
      </c>
      <c r="I10" s="23">
        <f>Estrato_Medio!AD6</f>
        <v>0</v>
      </c>
      <c r="J10" s="23">
        <f>Estrato_Bajo!AD6</f>
        <v>0</v>
      </c>
      <c r="K10" s="24">
        <f>Estrato_Alto!AD7</f>
        <v>0</v>
      </c>
      <c r="L10" s="24">
        <f>Estrato_Medio!AD7</f>
        <v>0</v>
      </c>
      <c r="M10" s="24">
        <f>Estrato_Bajo!AD7</f>
        <v>0</v>
      </c>
      <c r="N10" s="21">
        <f>Estrato_Alto!AD8</f>
        <v>0</v>
      </c>
      <c r="O10" s="21">
        <f>Estrato_Medio!AD8</f>
        <v>0</v>
      </c>
      <c r="P10" s="21">
        <f>Estrato_Bajo!AD8</f>
        <v>0</v>
      </c>
      <c r="Q10" s="25">
        <f>Estrato_Alto!AD9</f>
        <v>0</v>
      </c>
      <c r="R10" s="25">
        <f>Estrato_Medio!AD9</f>
        <v>0</v>
      </c>
      <c r="S10" s="25">
        <f>Estrato_Bajo!AD9</f>
        <v>0</v>
      </c>
      <c r="T10" s="26">
        <f>Estrato_Alto!AD10</f>
        <v>0</v>
      </c>
      <c r="U10" s="26">
        <f>Estrato_Medio!AD10</f>
        <v>0</v>
      </c>
      <c r="V10" s="26">
        <f>Estrato_Bajo!AD10</f>
        <v>0</v>
      </c>
    </row>
    <row r="11" spans="1:22" x14ac:dyDescent="0.25">
      <c r="A11" t="s">
        <v>56</v>
      </c>
      <c r="B11" s="22">
        <f>Estrato_Alto!AE4</f>
        <v>0</v>
      </c>
      <c r="C11" s="22">
        <f>Estrato_Medio!AE4</f>
        <v>0</v>
      </c>
      <c r="D11" s="22">
        <f>Estrato_Bajo!AE4</f>
        <v>0</v>
      </c>
      <c r="E11" s="20">
        <f>Estrato_Alto!AE5</f>
        <v>0</v>
      </c>
      <c r="F11" s="20">
        <f>Estrato_Medio!AE5</f>
        <v>0</v>
      </c>
      <c r="G11" s="20">
        <f>Estrato_Bajo!AE5</f>
        <v>0</v>
      </c>
      <c r="H11" s="23">
        <f>Estrato_Alto!AE6</f>
        <v>0</v>
      </c>
      <c r="I11" s="23">
        <f>Estrato_Medio!AE6</f>
        <v>0</v>
      </c>
      <c r="J11" s="23">
        <f>Estrato_Bajo!AE6</f>
        <v>0</v>
      </c>
      <c r="K11" s="24">
        <f>Estrato_Alto!AE7</f>
        <v>0</v>
      </c>
      <c r="L11" s="24">
        <f>Estrato_Medio!AE7</f>
        <v>0</v>
      </c>
      <c r="M11" s="24">
        <f>Estrato_Bajo!AE7</f>
        <v>0</v>
      </c>
      <c r="N11" s="21">
        <f>Estrato_Alto!AE8</f>
        <v>0</v>
      </c>
      <c r="O11" s="21">
        <f>Estrato_Medio!AE8</f>
        <v>0</v>
      </c>
      <c r="P11" s="21">
        <f>Estrato_Bajo!AE8</f>
        <v>0</v>
      </c>
      <c r="Q11" s="25">
        <f>Estrato_Alto!AE9</f>
        <v>0</v>
      </c>
      <c r="R11" s="25">
        <f>Estrato_Medio!AE9</f>
        <v>0</v>
      </c>
      <c r="S11" s="25">
        <f>Estrato_Bajo!AE9</f>
        <v>0</v>
      </c>
      <c r="T11" s="26">
        <f>Estrato_Alto!AE10</f>
        <v>0</v>
      </c>
      <c r="U11" s="26">
        <f>Estrato_Medio!AE10</f>
        <v>0</v>
      </c>
      <c r="V11" s="26">
        <f>Estrato_Bajo!AE10</f>
        <v>0</v>
      </c>
    </row>
    <row r="12" spans="1:22" x14ac:dyDescent="0.25">
      <c r="A12" t="s">
        <v>57</v>
      </c>
      <c r="B12" s="22">
        <f>Estrato_Alto!AF4</f>
        <v>0</v>
      </c>
      <c r="C12" s="22">
        <f>Estrato_Medio!AF4</f>
        <v>0</v>
      </c>
      <c r="D12" s="22">
        <f>Estrato_Bajo!AF4</f>
        <v>0</v>
      </c>
      <c r="E12" s="20">
        <f>Estrato_Alto!AF5</f>
        <v>0</v>
      </c>
      <c r="F12" s="20">
        <f>Estrato_Medio!AF5</f>
        <v>0</v>
      </c>
      <c r="G12" s="20">
        <f>Estrato_Bajo!AF5</f>
        <v>0</v>
      </c>
      <c r="H12" s="23">
        <f>Estrato_Alto!AF6</f>
        <v>0</v>
      </c>
      <c r="I12" s="23">
        <f>Estrato_Medio!AF6</f>
        <v>0</v>
      </c>
      <c r="J12" s="23">
        <f>Estrato_Bajo!AF6</f>
        <v>0</v>
      </c>
      <c r="K12" s="24">
        <f>Estrato_Alto!AF7</f>
        <v>0</v>
      </c>
      <c r="L12" s="24">
        <f>Estrato_Medio!AF7</f>
        <v>0</v>
      </c>
      <c r="M12" s="24">
        <f>Estrato_Bajo!AF7</f>
        <v>0</v>
      </c>
      <c r="N12" s="21">
        <f>Estrato_Alto!AF8</f>
        <v>0</v>
      </c>
      <c r="O12" s="21">
        <f>Estrato_Medio!AF8</f>
        <v>0</v>
      </c>
      <c r="P12" s="21">
        <f>Estrato_Bajo!AF8</f>
        <v>0</v>
      </c>
      <c r="Q12" s="25">
        <f>Estrato_Alto!AF9</f>
        <v>0</v>
      </c>
      <c r="R12" s="25">
        <f>Estrato_Medio!AF9</f>
        <v>0</v>
      </c>
      <c r="S12" s="25">
        <f>Estrato_Bajo!AF9</f>
        <v>0</v>
      </c>
      <c r="T12" s="26">
        <f>Estrato_Alto!AF10</f>
        <v>0</v>
      </c>
      <c r="U12" s="26">
        <f>Estrato_Medio!AF10</f>
        <v>0</v>
      </c>
      <c r="V12" s="26">
        <f>Estrato_Bajo!AF10</f>
        <v>0</v>
      </c>
    </row>
    <row r="13" spans="1:22" x14ac:dyDescent="0.25">
      <c r="A13" t="s">
        <v>58</v>
      </c>
      <c r="B13" s="22">
        <f>Estrato_Alto!AG4</f>
        <v>0</v>
      </c>
      <c r="C13" s="22">
        <f>Estrato_Medio!AG4</f>
        <v>0</v>
      </c>
      <c r="D13" s="22">
        <f>Estrato_Bajo!AG4</f>
        <v>0</v>
      </c>
      <c r="E13" s="20">
        <f>Estrato_Alto!AG5</f>
        <v>0</v>
      </c>
      <c r="F13" s="20">
        <f>Estrato_Medio!AG5</f>
        <v>0</v>
      </c>
      <c r="G13" s="20">
        <f>Estrato_Bajo!AG5</f>
        <v>0</v>
      </c>
      <c r="H13" s="23">
        <f>Estrato_Alto!AG6</f>
        <v>0</v>
      </c>
      <c r="I13" s="23">
        <f>Estrato_Medio!AG6</f>
        <v>0</v>
      </c>
      <c r="J13" s="23">
        <f>Estrato_Bajo!AG6</f>
        <v>0</v>
      </c>
      <c r="K13" s="24">
        <f>Estrato_Alto!AG7</f>
        <v>0</v>
      </c>
      <c r="L13" s="24">
        <f>Estrato_Medio!AG7</f>
        <v>0</v>
      </c>
      <c r="M13" s="24">
        <f>Estrato_Bajo!AG7</f>
        <v>0</v>
      </c>
      <c r="N13" s="21">
        <f>Estrato_Alto!AG8</f>
        <v>0</v>
      </c>
      <c r="O13" s="21">
        <f>Estrato_Medio!AG8</f>
        <v>0</v>
      </c>
      <c r="P13" s="21">
        <f>Estrato_Bajo!AG8</f>
        <v>0</v>
      </c>
      <c r="Q13" s="25">
        <f>Estrato_Alto!AG9</f>
        <v>0</v>
      </c>
      <c r="R13" s="25">
        <f>Estrato_Medio!AG9</f>
        <v>0</v>
      </c>
      <c r="S13" s="25">
        <f>Estrato_Bajo!AG9</f>
        <v>0</v>
      </c>
      <c r="T13" s="26">
        <f>Estrato_Alto!AG10</f>
        <v>0</v>
      </c>
      <c r="U13" s="26">
        <f>Estrato_Medio!AG10</f>
        <v>0</v>
      </c>
      <c r="V13" s="26">
        <f>Estrato_Bajo!AG10</f>
        <v>0</v>
      </c>
    </row>
    <row r="14" spans="1:22" x14ac:dyDescent="0.25">
      <c r="A14" t="s">
        <v>59</v>
      </c>
      <c r="B14" s="22">
        <f>Estrato_Alto!AH4</f>
        <v>0</v>
      </c>
      <c r="C14" s="22">
        <f>Estrato_Medio!AH4</f>
        <v>0</v>
      </c>
      <c r="D14" s="22">
        <f>Estrato_Bajo!AH4</f>
        <v>0</v>
      </c>
      <c r="E14" s="20">
        <f>Estrato_Alto!AH5</f>
        <v>0</v>
      </c>
      <c r="F14" s="20">
        <f>Estrato_Medio!AH5</f>
        <v>0</v>
      </c>
      <c r="G14" s="20">
        <f>Estrato_Bajo!AH5</f>
        <v>0</v>
      </c>
      <c r="H14" s="23">
        <f>Estrato_Alto!AH6</f>
        <v>0</v>
      </c>
      <c r="I14" s="23">
        <f>Estrato_Medio!AH6</f>
        <v>0</v>
      </c>
      <c r="J14" s="23">
        <f>Estrato_Bajo!AH6</f>
        <v>0</v>
      </c>
      <c r="K14" s="24">
        <f>Estrato_Alto!AH7</f>
        <v>0</v>
      </c>
      <c r="L14" s="24">
        <f>Estrato_Medio!AH7</f>
        <v>0</v>
      </c>
      <c r="M14" s="24">
        <f>Estrato_Bajo!AH7</f>
        <v>0</v>
      </c>
      <c r="N14" s="21">
        <f>Estrato_Alto!AH8</f>
        <v>0</v>
      </c>
      <c r="O14" s="21">
        <f>Estrato_Medio!AH8</f>
        <v>0</v>
      </c>
      <c r="P14" s="21">
        <f>Estrato_Bajo!AH8</f>
        <v>0</v>
      </c>
      <c r="Q14" s="25">
        <f>Estrato_Alto!AH9</f>
        <v>0</v>
      </c>
      <c r="R14" s="25">
        <f>Estrato_Medio!AH9</f>
        <v>0</v>
      </c>
      <c r="S14" s="25">
        <f>Estrato_Bajo!AH9</f>
        <v>0</v>
      </c>
      <c r="T14" s="26">
        <f>Estrato_Alto!AH10</f>
        <v>0</v>
      </c>
      <c r="U14" s="26">
        <f>Estrato_Medio!AH10</f>
        <v>0</v>
      </c>
      <c r="V14" s="26">
        <f>Estrato_Bajo!AH10</f>
        <v>0</v>
      </c>
    </row>
    <row r="15" spans="1:22" x14ac:dyDescent="0.25">
      <c r="A15" t="s">
        <v>22</v>
      </c>
      <c r="B15" s="22">
        <f>Estrato_Alto!AI4</f>
        <v>9</v>
      </c>
      <c r="C15" s="22">
        <f>Estrato_Medio!AI4</f>
        <v>9</v>
      </c>
      <c r="D15" s="22">
        <f>Estrato_Bajo!AI4</f>
        <v>9</v>
      </c>
      <c r="E15" s="20">
        <f>Estrato_Alto!AI5</f>
        <v>7.5</v>
      </c>
      <c r="F15" s="20">
        <f>Estrato_Medio!AI5</f>
        <v>7.5</v>
      </c>
      <c r="G15" s="20">
        <f>Estrato_Bajo!AI5</f>
        <v>7.5</v>
      </c>
      <c r="H15" s="23">
        <f>Estrato_Alto!AI6</f>
        <v>10.5</v>
      </c>
      <c r="I15" s="23">
        <f>Estrato_Medio!AI6</f>
        <v>10.5</v>
      </c>
      <c r="J15" s="23">
        <f>Estrato_Bajo!AI6</f>
        <v>10.5</v>
      </c>
      <c r="K15" s="24">
        <f>Estrato_Alto!AI7</f>
        <v>10</v>
      </c>
      <c r="L15" s="24">
        <f>Estrato_Medio!AI7</f>
        <v>10</v>
      </c>
      <c r="M15" s="24">
        <f>Estrato_Bajo!AI7</f>
        <v>10</v>
      </c>
      <c r="N15" s="21">
        <f>Estrato_Alto!AI8</f>
        <v>14</v>
      </c>
      <c r="O15" s="21">
        <f>Estrato_Medio!AI8</f>
        <v>14</v>
      </c>
      <c r="P15" s="21">
        <f>Estrato_Bajo!AI8</f>
        <v>14</v>
      </c>
      <c r="Q15" s="25">
        <f>Estrato_Alto!AI9</f>
        <v>7</v>
      </c>
      <c r="R15" s="25">
        <f>Estrato_Medio!AI9</f>
        <v>7</v>
      </c>
      <c r="S15" s="25">
        <f>Estrato_Bajo!AI9</f>
        <v>0</v>
      </c>
      <c r="T15" s="26">
        <f>Estrato_Alto!AI10</f>
        <v>0</v>
      </c>
      <c r="U15" s="26">
        <f>Estrato_Medio!AI10</f>
        <v>0</v>
      </c>
      <c r="V15" s="26">
        <f>Estrato_Bajo!AI10</f>
        <v>0</v>
      </c>
    </row>
    <row r="16" spans="1:22" x14ac:dyDescent="0.25">
      <c r="A16" t="s">
        <v>23</v>
      </c>
      <c r="B16" s="22">
        <f>Estrato_Alto!AJ4</f>
        <v>3.75</v>
      </c>
      <c r="C16" s="22">
        <f>Estrato_Medio!AJ4</f>
        <v>3.75</v>
      </c>
      <c r="D16" s="22">
        <f>Estrato_Bajo!AJ4</f>
        <v>3.75</v>
      </c>
      <c r="E16" s="20">
        <f>Estrato_Alto!AJ5</f>
        <v>6</v>
      </c>
      <c r="F16" s="20">
        <f>Estrato_Medio!AJ5</f>
        <v>6</v>
      </c>
      <c r="G16" s="20">
        <f>Estrato_Bajo!AJ5</f>
        <v>6</v>
      </c>
      <c r="H16" s="23">
        <f>Estrato_Alto!AJ6</f>
        <v>3.75</v>
      </c>
      <c r="I16" s="23">
        <f>Estrato_Medio!AJ6</f>
        <v>3.75</v>
      </c>
      <c r="J16" s="23">
        <f>Estrato_Bajo!AJ6</f>
        <v>3.75</v>
      </c>
      <c r="K16" s="24">
        <f>Estrato_Alto!AJ7</f>
        <v>8</v>
      </c>
      <c r="L16" s="24">
        <f>Estrato_Medio!AJ7</f>
        <v>8</v>
      </c>
      <c r="M16" s="24">
        <f>Estrato_Bajo!AJ7</f>
        <v>8</v>
      </c>
      <c r="N16" s="21">
        <f>Estrato_Alto!AJ8</f>
        <v>5</v>
      </c>
      <c r="O16" s="21">
        <f>Estrato_Medio!AJ8</f>
        <v>5</v>
      </c>
      <c r="P16" s="21">
        <f>Estrato_Bajo!AJ8</f>
        <v>5</v>
      </c>
      <c r="Q16" s="25">
        <f>Estrato_Alto!AJ9</f>
        <v>3</v>
      </c>
      <c r="R16" s="25">
        <f>Estrato_Medio!AJ9</f>
        <v>3</v>
      </c>
      <c r="S16" s="25">
        <f>Estrato_Bajo!AJ9</f>
        <v>0</v>
      </c>
      <c r="T16" s="26">
        <f>Estrato_Alto!AJ10</f>
        <v>0</v>
      </c>
      <c r="U16" s="26">
        <f>Estrato_Medio!AJ10</f>
        <v>0</v>
      </c>
      <c r="V16" s="26">
        <f>Estrato_Bajo!AJ10</f>
        <v>0</v>
      </c>
    </row>
    <row r="17" spans="1:22" x14ac:dyDescent="0.25">
      <c r="A17" t="s">
        <v>24</v>
      </c>
      <c r="B17" s="22">
        <f>Estrato_Alto!AK4</f>
        <v>2.25</v>
      </c>
      <c r="C17" s="22">
        <f>Estrato_Medio!AK4</f>
        <v>2.25</v>
      </c>
      <c r="D17" s="22">
        <f>Estrato_Bajo!AK4</f>
        <v>2.25</v>
      </c>
      <c r="E17" s="20">
        <f>Estrato_Alto!AK5</f>
        <v>1.5</v>
      </c>
      <c r="F17" s="20">
        <f>Estrato_Medio!AK5</f>
        <v>1.5</v>
      </c>
      <c r="G17" s="20">
        <f>Estrato_Bajo!AK5</f>
        <v>1.5</v>
      </c>
      <c r="H17" s="23">
        <f>Estrato_Alto!AK6</f>
        <v>0.75</v>
      </c>
      <c r="I17" s="23">
        <f>Estrato_Medio!AK6</f>
        <v>0.75</v>
      </c>
      <c r="J17" s="23">
        <f>Estrato_Bajo!AK6</f>
        <v>0.75</v>
      </c>
      <c r="K17" s="24">
        <f>Estrato_Alto!AK7</f>
        <v>2</v>
      </c>
      <c r="L17" s="24">
        <f>Estrato_Medio!AK7</f>
        <v>2</v>
      </c>
      <c r="M17" s="24">
        <f>Estrato_Bajo!AK7</f>
        <v>2</v>
      </c>
      <c r="N17" s="21">
        <f>Estrato_Alto!AK8</f>
        <v>1</v>
      </c>
      <c r="O17" s="21">
        <f>Estrato_Medio!AK8</f>
        <v>1</v>
      </c>
      <c r="P17" s="21">
        <f>Estrato_Bajo!AK8</f>
        <v>1</v>
      </c>
      <c r="Q17" s="25">
        <f>Estrato_Alto!AK9</f>
        <v>0</v>
      </c>
      <c r="R17" s="25">
        <f>Estrato_Medio!AK9</f>
        <v>0</v>
      </c>
      <c r="S17" s="25">
        <f>Estrato_Bajo!AK9</f>
        <v>0</v>
      </c>
      <c r="T17" s="26">
        <f>Estrato_Alto!AK10</f>
        <v>0</v>
      </c>
      <c r="U17" s="26">
        <f>Estrato_Medio!AK10</f>
        <v>0</v>
      </c>
      <c r="V17" s="26">
        <f>Estrato_Bajo!AK10</f>
        <v>0</v>
      </c>
    </row>
    <row r="18" spans="1:22" x14ac:dyDescent="0.25">
      <c r="A18" t="s">
        <v>25</v>
      </c>
      <c r="B18" s="22">
        <f>Estrato_Alto!AL4</f>
        <v>12.5</v>
      </c>
      <c r="C18" s="22">
        <f>Estrato_Medio!AL4</f>
        <v>7.5</v>
      </c>
      <c r="D18" s="22">
        <f>Estrato_Bajo!AL4</f>
        <v>2.5</v>
      </c>
      <c r="E18" s="20">
        <f>Estrato_Alto!AL5</f>
        <v>12.5</v>
      </c>
      <c r="F18" s="20">
        <f>Estrato_Medio!AL5</f>
        <v>7.5</v>
      </c>
      <c r="G18" s="20">
        <f>Estrato_Bajo!AL5</f>
        <v>2.5</v>
      </c>
      <c r="H18" s="23">
        <f>Estrato_Alto!AL6</f>
        <v>12.5</v>
      </c>
      <c r="I18" s="23">
        <f>Estrato_Medio!AL6</f>
        <v>7.5</v>
      </c>
      <c r="J18" s="23">
        <f>Estrato_Bajo!AL6</f>
        <v>2.5</v>
      </c>
      <c r="K18" s="24">
        <f>Estrato_Alto!AL7</f>
        <v>5</v>
      </c>
      <c r="L18" s="24">
        <f>Estrato_Medio!AL7</f>
        <v>0</v>
      </c>
      <c r="M18" s="24">
        <f>Estrato_Bajo!AL7</f>
        <v>0</v>
      </c>
      <c r="N18" s="21">
        <f>Estrato_Alto!AL8</f>
        <v>5</v>
      </c>
      <c r="O18" s="21">
        <f>Estrato_Medio!AL8</f>
        <v>0</v>
      </c>
      <c r="P18" s="21">
        <f>Estrato_Bajo!AL8</f>
        <v>0</v>
      </c>
      <c r="Q18" s="25">
        <f>Estrato_Alto!AL9</f>
        <v>5</v>
      </c>
      <c r="R18" s="25">
        <f>Estrato_Medio!AL9</f>
        <v>0</v>
      </c>
      <c r="S18" s="25">
        <f>Estrato_Bajo!AL9</f>
        <v>0</v>
      </c>
      <c r="T18" s="26">
        <f>Estrato_Alto!AL10</f>
        <v>0</v>
      </c>
      <c r="U18" s="26">
        <f>Estrato_Medio!AL10</f>
        <v>0</v>
      </c>
      <c r="V18" s="26">
        <f>Estrato_Bajo!AL10</f>
        <v>0</v>
      </c>
    </row>
    <row r="19" spans="1:22" x14ac:dyDescent="0.25">
      <c r="A19" t="s">
        <v>26</v>
      </c>
      <c r="B19" s="22">
        <f>Estrato_Alto!AM4</f>
        <v>12.5</v>
      </c>
      <c r="C19" s="22">
        <f>Estrato_Medio!AM4</f>
        <v>7.5</v>
      </c>
      <c r="D19" s="22">
        <f>Estrato_Bajo!AM4</f>
        <v>2.5</v>
      </c>
      <c r="E19" s="20">
        <f>Estrato_Alto!AM5</f>
        <v>12.5</v>
      </c>
      <c r="F19" s="20">
        <f>Estrato_Medio!AM5</f>
        <v>7.5</v>
      </c>
      <c r="G19" s="20">
        <f>Estrato_Bajo!AM5</f>
        <v>2.5</v>
      </c>
      <c r="H19" s="23">
        <f>Estrato_Alto!AM6</f>
        <v>12.5</v>
      </c>
      <c r="I19" s="23">
        <f>Estrato_Medio!AM6</f>
        <v>7.5</v>
      </c>
      <c r="J19" s="23">
        <f>Estrato_Bajo!AM6</f>
        <v>2.5</v>
      </c>
      <c r="K19" s="24">
        <f>Estrato_Alto!AM7</f>
        <v>5</v>
      </c>
      <c r="L19" s="24">
        <f>Estrato_Medio!AM7</f>
        <v>0</v>
      </c>
      <c r="M19" s="24">
        <f>Estrato_Bajo!AM7</f>
        <v>0</v>
      </c>
      <c r="N19" s="21">
        <f>Estrato_Alto!AM8</f>
        <v>5</v>
      </c>
      <c r="O19" s="21">
        <f>Estrato_Medio!AM8</f>
        <v>0</v>
      </c>
      <c r="P19" s="21">
        <f>Estrato_Bajo!AM8</f>
        <v>0</v>
      </c>
      <c r="Q19" s="25">
        <f>Estrato_Alto!AM9</f>
        <v>5</v>
      </c>
      <c r="R19" s="25">
        <f>Estrato_Medio!AM9</f>
        <v>0</v>
      </c>
      <c r="S19" s="25">
        <f>Estrato_Bajo!AM9</f>
        <v>0</v>
      </c>
      <c r="T19" s="26">
        <f>Estrato_Alto!AM10</f>
        <v>0</v>
      </c>
      <c r="U19" s="26">
        <f>Estrato_Medio!AM10</f>
        <v>0</v>
      </c>
      <c r="V19" s="26">
        <f>Estrato_Bajo!AM10</f>
        <v>0</v>
      </c>
    </row>
    <row r="20" spans="1:22" x14ac:dyDescent="0.25">
      <c r="A20" s="19" t="s">
        <v>69</v>
      </c>
      <c r="B20" s="19" t="s">
        <v>65</v>
      </c>
      <c r="C20" s="19" t="s">
        <v>66</v>
      </c>
      <c r="D20" s="19" t="s">
        <v>67</v>
      </c>
      <c r="E20" s="19" t="s">
        <v>65</v>
      </c>
      <c r="F20" s="19" t="s">
        <v>66</v>
      </c>
      <c r="G20" s="19" t="s">
        <v>67</v>
      </c>
      <c r="H20" s="19" t="s">
        <v>65</v>
      </c>
      <c r="I20" s="19" t="s">
        <v>66</v>
      </c>
      <c r="J20" s="19" t="s">
        <v>67</v>
      </c>
      <c r="K20" s="19" t="s">
        <v>65</v>
      </c>
      <c r="L20" s="19" t="s">
        <v>66</v>
      </c>
      <c r="M20" s="19" t="s">
        <v>67</v>
      </c>
      <c r="N20" s="19" t="s">
        <v>65</v>
      </c>
      <c r="O20" s="19" t="s">
        <v>66</v>
      </c>
      <c r="P20" s="19" t="s">
        <v>67</v>
      </c>
      <c r="Q20" s="19" t="s">
        <v>65</v>
      </c>
      <c r="R20" s="19" t="s">
        <v>66</v>
      </c>
      <c r="S20" s="19" t="s">
        <v>67</v>
      </c>
      <c r="T20" s="19" t="s">
        <v>65</v>
      </c>
      <c r="U20" s="19" t="s">
        <v>66</v>
      </c>
      <c r="V20" s="19" t="s">
        <v>67</v>
      </c>
    </row>
    <row r="21" spans="1:22" x14ac:dyDescent="0.25">
      <c r="A21" t="s">
        <v>16</v>
      </c>
      <c r="B21" s="22">
        <f>Estrato_Alto!W16</f>
        <v>0</v>
      </c>
      <c r="C21" s="22">
        <f>Estrato_Medio!W16</f>
        <v>0</v>
      </c>
      <c r="D21" s="22">
        <f>Estrato_Bajo!W16</f>
        <v>0</v>
      </c>
      <c r="E21" s="20">
        <f>Estrato_Alto!W17</f>
        <v>0</v>
      </c>
      <c r="F21" s="20">
        <f>Estrato_Medio!W17</f>
        <v>0</v>
      </c>
      <c r="G21" s="20">
        <f>Estrato_Bajo!W17</f>
        <v>0</v>
      </c>
      <c r="H21" s="23">
        <f>Estrato_Alto!W18</f>
        <v>0</v>
      </c>
      <c r="I21" s="23">
        <f>Estrato_Medio!W18</f>
        <v>0</v>
      </c>
      <c r="J21" s="23">
        <f>Estrato_Bajo!W18</f>
        <v>0</v>
      </c>
      <c r="K21" s="24">
        <f>Estrato_Alto!W19</f>
        <v>0</v>
      </c>
      <c r="L21" s="24">
        <f>Estrato_Medio!W19</f>
        <v>0</v>
      </c>
      <c r="M21" s="24">
        <f>Estrato_Bajo!W19</f>
        <v>0</v>
      </c>
      <c r="N21" s="21">
        <f>Estrato_Alto!W20</f>
        <v>0</v>
      </c>
      <c r="O21" s="21">
        <f>Estrato_Medio!W20</f>
        <v>0</v>
      </c>
      <c r="P21" s="21">
        <f>Estrato_Bajo!W20</f>
        <v>0</v>
      </c>
      <c r="Q21" s="25">
        <f>Estrato_Alto!W21</f>
        <v>0</v>
      </c>
      <c r="R21" s="25">
        <f>Estrato_Medio!W21</f>
        <v>0</v>
      </c>
      <c r="S21" s="25">
        <f>Estrato_Bajo!W21</f>
        <v>0</v>
      </c>
      <c r="T21" s="26">
        <f>Estrato_Alto!W22</f>
        <v>0</v>
      </c>
      <c r="U21" s="26">
        <f>Estrato_Medio!W22</f>
        <v>0</v>
      </c>
      <c r="V21" s="26">
        <f>Estrato_Bajo!W22</f>
        <v>0</v>
      </c>
    </row>
    <row r="22" spans="1:22" x14ac:dyDescent="0.25">
      <c r="A22" t="s">
        <v>17</v>
      </c>
      <c r="B22" s="22">
        <f>Estrato_Alto!X16</f>
        <v>11.25</v>
      </c>
      <c r="C22" s="22">
        <f>Estrato_Medio!X16</f>
        <v>18.75</v>
      </c>
      <c r="D22" s="22">
        <f>Estrato_Bajo!X16</f>
        <v>26.25</v>
      </c>
      <c r="E22" s="20">
        <f>Estrato_Alto!X17</f>
        <v>15</v>
      </c>
      <c r="F22" s="20">
        <f>Estrato_Medio!X17</f>
        <v>18.75</v>
      </c>
      <c r="G22" s="20">
        <f>Estrato_Bajo!X17</f>
        <v>26.25</v>
      </c>
      <c r="H22" s="23">
        <f>Estrato_Alto!X18</f>
        <v>15</v>
      </c>
      <c r="I22" s="23">
        <f>Estrato_Medio!X18</f>
        <v>18.75</v>
      </c>
      <c r="J22" s="23">
        <f>Estrato_Bajo!X18</f>
        <v>26.25</v>
      </c>
      <c r="K22" s="24">
        <f>Estrato_Alto!X19</f>
        <v>37.5</v>
      </c>
      <c r="L22" s="24">
        <f>Estrato_Medio!X19</f>
        <v>37.5</v>
      </c>
      <c r="M22" s="24">
        <f>Estrato_Bajo!X19</f>
        <v>37.5</v>
      </c>
      <c r="N22" s="21">
        <f>Estrato_Alto!X20</f>
        <v>33.75</v>
      </c>
      <c r="O22" s="21">
        <f>Estrato_Medio!X20</f>
        <v>33.75</v>
      </c>
      <c r="P22" s="21">
        <f>Estrato_Bajo!X20</f>
        <v>33.75</v>
      </c>
      <c r="Q22" s="25">
        <f>Estrato_Alto!X21</f>
        <v>45</v>
      </c>
      <c r="R22" s="25">
        <f>Estrato_Medio!X21</f>
        <v>45</v>
      </c>
      <c r="S22" s="25">
        <f>Estrato_Bajo!X21</f>
        <v>45</v>
      </c>
      <c r="T22" s="26">
        <f>Estrato_Alto!X22</f>
        <v>85</v>
      </c>
      <c r="U22" s="26">
        <f>Estrato_Medio!X22</f>
        <v>85</v>
      </c>
      <c r="V22" s="26">
        <f>Estrato_Bajo!X22</f>
        <v>85</v>
      </c>
    </row>
    <row r="23" spans="1:22" x14ac:dyDescent="0.25">
      <c r="A23" t="s">
        <v>18</v>
      </c>
      <c r="B23" s="22">
        <f>Estrato_Alto!Y16</f>
        <v>3.75</v>
      </c>
      <c r="C23" s="22">
        <f>Estrato_Medio!Y16</f>
        <v>6.25</v>
      </c>
      <c r="D23" s="22">
        <f>Estrato_Bajo!Y16</f>
        <v>8.75</v>
      </c>
      <c r="E23" s="20">
        <f>Estrato_Alto!Y17</f>
        <v>5</v>
      </c>
      <c r="F23" s="20">
        <f>Estrato_Medio!Y17</f>
        <v>6.25</v>
      </c>
      <c r="G23" s="20">
        <f>Estrato_Bajo!Y17</f>
        <v>8.75</v>
      </c>
      <c r="H23" s="23">
        <f>Estrato_Alto!Y18</f>
        <v>5</v>
      </c>
      <c r="I23" s="23">
        <f>Estrato_Medio!Y18</f>
        <v>6.25</v>
      </c>
      <c r="J23" s="23">
        <f>Estrato_Bajo!Y18</f>
        <v>8.75</v>
      </c>
      <c r="K23" s="24">
        <f>Estrato_Alto!Y19</f>
        <v>12.5</v>
      </c>
      <c r="L23" s="24">
        <f>Estrato_Medio!Y19</f>
        <v>12.5</v>
      </c>
      <c r="M23" s="24">
        <f>Estrato_Bajo!Y19</f>
        <v>12.5</v>
      </c>
      <c r="N23" s="21">
        <f>Estrato_Alto!Y20</f>
        <v>11.25</v>
      </c>
      <c r="O23" s="21">
        <f>Estrato_Medio!Y20</f>
        <v>11.25</v>
      </c>
      <c r="P23" s="21">
        <f>Estrato_Bajo!Y20</f>
        <v>11.25</v>
      </c>
      <c r="Q23" s="25">
        <f>Estrato_Alto!Y21</f>
        <v>15</v>
      </c>
      <c r="R23" s="25">
        <f>Estrato_Medio!Y21</f>
        <v>15</v>
      </c>
      <c r="S23" s="25">
        <f>Estrato_Bajo!Y21</f>
        <v>15</v>
      </c>
      <c r="T23" s="26">
        <f>Estrato_Alto!Y22</f>
        <v>0</v>
      </c>
      <c r="U23" s="26">
        <f>Estrato_Medio!Y22</f>
        <v>0</v>
      </c>
      <c r="V23" s="26">
        <f>Estrato_Bajo!Y22</f>
        <v>0</v>
      </c>
    </row>
    <row r="24" spans="1:22" x14ac:dyDescent="0.25">
      <c r="A24" t="s">
        <v>19</v>
      </c>
      <c r="B24" s="22">
        <f>Estrato_Alto!Z16</f>
        <v>0</v>
      </c>
      <c r="C24" s="22">
        <f>Estrato_Medio!Z16</f>
        <v>0</v>
      </c>
      <c r="D24" s="22">
        <f>Estrato_Bajo!Z16</f>
        <v>0</v>
      </c>
      <c r="E24" s="20">
        <f>Estrato_Alto!Z17</f>
        <v>0</v>
      </c>
      <c r="F24" s="20">
        <f>Estrato_Medio!Z17</f>
        <v>0</v>
      </c>
      <c r="G24" s="20">
        <f>Estrato_Bajo!Z17</f>
        <v>0</v>
      </c>
      <c r="H24" s="23">
        <f>Estrato_Alto!Z18</f>
        <v>0</v>
      </c>
      <c r="I24" s="23">
        <f>Estrato_Medio!Z18</f>
        <v>0</v>
      </c>
      <c r="J24" s="23">
        <f>Estrato_Bajo!Z18</f>
        <v>0</v>
      </c>
      <c r="K24" s="24">
        <f>Estrato_Alto!Z19</f>
        <v>0</v>
      </c>
      <c r="L24" s="24">
        <f>Estrato_Medio!Z19</f>
        <v>0</v>
      </c>
      <c r="M24" s="24">
        <f>Estrato_Bajo!Z19</f>
        <v>0</v>
      </c>
      <c r="N24" s="21">
        <f>Estrato_Alto!Z20</f>
        <v>0</v>
      </c>
      <c r="O24" s="21">
        <f>Estrato_Medio!Z20</f>
        <v>0</v>
      </c>
      <c r="P24" s="21">
        <f>Estrato_Bajo!Z20</f>
        <v>0</v>
      </c>
      <c r="Q24" s="25">
        <f>Estrato_Alto!Z21</f>
        <v>0</v>
      </c>
      <c r="R24" s="25">
        <f>Estrato_Medio!Z21</f>
        <v>0</v>
      </c>
      <c r="S24" s="25">
        <f>Estrato_Bajo!Z21</f>
        <v>0</v>
      </c>
      <c r="T24" s="26">
        <f>Estrato_Alto!Z22</f>
        <v>0</v>
      </c>
      <c r="U24" s="26">
        <f>Estrato_Medio!Z22</f>
        <v>0</v>
      </c>
      <c r="V24" s="26">
        <f>Estrato_Bajo!Z22</f>
        <v>0</v>
      </c>
    </row>
    <row r="25" spans="1:22" x14ac:dyDescent="0.25">
      <c r="A25" t="s">
        <v>20</v>
      </c>
      <c r="B25" s="22">
        <f>Estrato_Alto!AA16</f>
        <v>7.5</v>
      </c>
      <c r="C25" s="22">
        <f>Estrato_Medio!AA16</f>
        <v>7.5</v>
      </c>
      <c r="D25" s="22">
        <f>Estrato_Bajo!AA16</f>
        <v>11.25</v>
      </c>
      <c r="E25" s="20">
        <f>Estrato_Alto!AA17</f>
        <v>7.5</v>
      </c>
      <c r="F25" s="20">
        <f>Estrato_Medio!AA17</f>
        <v>7.5</v>
      </c>
      <c r="G25" s="20">
        <f>Estrato_Bajo!AA17</f>
        <v>11.25</v>
      </c>
      <c r="H25" s="23">
        <f>Estrato_Alto!AA18</f>
        <v>7.5</v>
      </c>
      <c r="I25" s="23">
        <f>Estrato_Medio!AA18</f>
        <v>7.5</v>
      </c>
      <c r="J25" s="23">
        <f>Estrato_Bajo!AA18</f>
        <v>11.25</v>
      </c>
      <c r="K25" s="24">
        <f>Estrato_Alto!AA19</f>
        <v>7.5</v>
      </c>
      <c r="L25" s="24">
        <f>Estrato_Medio!AA19</f>
        <v>7.5</v>
      </c>
      <c r="M25" s="24">
        <f>Estrato_Bajo!AA19</f>
        <v>7.5</v>
      </c>
      <c r="N25" s="21">
        <f>Estrato_Alto!AA20</f>
        <v>7.5</v>
      </c>
      <c r="O25" s="21">
        <f>Estrato_Medio!AA20</f>
        <v>7.5</v>
      </c>
      <c r="P25" s="21">
        <f>Estrato_Bajo!AA20</f>
        <v>7.5</v>
      </c>
      <c r="Q25" s="25">
        <f>Estrato_Alto!AA21</f>
        <v>11.25</v>
      </c>
      <c r="R25" s="25">
        <f>Estrato_Medio!AA21</f>
        <v>11.25</v>
      </c>
      <c r="S25" s="25">
        <f>Estrato_Bajo!AA21</f>
        <v>11.25</v>
      </c>
      <c r="T25" s="26">
        <f>Estrato_Alto!AA22</f>
        <v>15</v>
      </c>
      <c r="U25" s="26">
        <f>Estrato_Medio!AA22</f>
        <v>15</v>
      </c>
      <c r="V25" s="26">
        <f>Estrato_Bajo!AA22</f>
        <v>15</v>
      </c>
    </row>
    <row r="26" spans="1:22" x14ac:dyDescent="0.25">
      <c r="A26" t="s">
        <v>21</v>
      </c>
      <c r="B26" s="22">
        <f>Estrato_Alto!AB16</f>
        <v>2.5</v>
      </c>
      <c r="C26" s="22">
        <f>Estrato_Medio!AB16</f>
        <v>2.5</v>
      </c>
      <c r="D26" s="22">
        <f>Estrato_Bajo!AB16</f>
        <v>3.75</v>
      </c>
      <c r="E26" s="20">
        <f>Estrato_Alto!AB17</f>
        <v>2.5</v>
      </c>
      <c r="F26" s="20">
        <f>Estrato_Medio!AB17</f>
        <v>2.5</v>
      </c>
      <c r="G26" s="20">
        <f>Estrato_Bajo!AB17</f>
        <v>3.75</v>
      </c>
      <c r="H26" s="23">
        <f>Estrato_Alto!AB18</f>
        <v>2.5</v>
      </c>
      <c r="I26" s="23">
        <f>Estrato_Medio!AB18</f>
        <v>2.5</v>
      </c>
      <c r="J26" s="23">
        <f>Estrato_Bajo!AB18</f>
        <v>3.75</v>
      </c>
      <c r="K26" s="24">
        <f>Estrato_Alto!AB19</f>
        <v>2.5</v>
      </c>
      <c r="L26" s="24">
        <f>Estrato_Medio!AB19</f>
        <v>2.5</v>
      </c>
      <c r="M26" s="24">
        <f>Estrato_Bajo!AB19</f>
        <v>2.5</v>
      </c>
      <c r="N26" s="21">
        <f>Estrato_Alto!AB20</f>
        <v>2.5</v>
      </c>
      <c r="O26" s="21">
        <f>Estrato_Medio!AB20</f>
        <v>2.5</v>
      </c>
      <c r="P26" s="21">
        <f>Estrato_Bajo!AB20</f>
        <v>2.5</v>
      </c>
      <c r="Q26" s="25">
        <f>Estrato_Alto!AB21</f>
        <v>3.75</v>
      </c>
      <c r="R26" s="25">
        <f>Estrato_Medio!AB21</f>
        <v>3.75</v>
      </c>
      <c r="S26" s="25">
        <f>Estrato_Bajo!AB21</f>
        <v>3.75</v>
      </c>
      <c r="T26" s="26">
        <f>Estrato_Alto!AB22</f>
        <v>0</v>
      </c>
      <c r="U26" s="26">
        <f>Estrato_Medio!AB22</f>
        <v>0</v>
      </c>
      <c r="V26" s="26">
        <f>Estrato_Bajo!AB22</f>
        <v>0</v>
      </c>
    </row>
    <row r="27" spans="1:22" x14ac:dyDescent="0.25">
      <c r="A27" t="s">
        <v>35</v>
      </c>
      <c r="B27" s="22">
        <f>Estrato_Alto!AC16</f>
        <v>0</v>
      </c>
      <c r="C27" s="22">
        <f>Estrato_Medio!AC16</f>
        <v>0</v>
      </c>
      <c r="D27" s="22">
        <f>Estrato_Bajo!AC16</f>
        <v>0</v>
      </c>
      <c r="E27" s="20">
        <f>Estrato_Alto!AC17</f>
        <v>0</v>
      </c>
      <c r="F27" s="20">
        <f>Estrato_Medio!AC17</f>
        <v>0</v>
      </c>
      <c r="G27" s="20">
        <f>Estrato_Bajo!AC17</f>
        <v>0</v>
      </c>
      <c r="H27" s="23">
        <f>Estrato_Alto!AC18</f>
        <v>0</v>
      </c>
      <c r="I27" s="23">
        <f>Estrato_Medio!AC18</f>
        <v>0</v>
      </c>
      <c r="J27" s="23">
        <f>Estrato_Bajo!AC18</f>
        <v>0</v>
      </c>
      <c r="K27" s="24">
        <f>Estrato_Alto!AC19</f>
        <v>0</v>
      </c>
      <c r="L27" s="24">
        <f>Estrato_Medio!AC19</f>
        <v>0</v>
      </c>
      <c r="M27" s="24">
        <f>Estrato_Bajo!AC19</f>
        <v>0</v>
      </c>
      <c r="N27" s="21">
        <f>Estrato_Alto!AC20</f>
        <v>0</v>
      </c>
      <c r="O27" s="21">
        <f>Estrato_Medio!AC20</f>
        <v>0</v>
      </c>
      <c r="P27" s="21">
        <f>Estrato_Bajo!AC20</f>
        <v>0</v>
      </c>
      <c r="Q27" s="25">
        <f>Estrato_Alto!AC21</f>
        <v>0</v>
      </c>
      <c r="R27" s="25">
        <f>Estrato_Medio!AC21</f>
        <v>0</v>
      </c>
      <c r="S27" s="25">
        <f>Estrato_Bajo!AC21</f>
        <v>0</v>
      </c>
      <c r="T27" s="26">
        <f>Estrato_Alto!AC22</f>
        <v>0</v>
      </c>
      <c r="U27" s="26">
        <f>Estrato_Medio!AC22</f>
        <v>0</v>
      </c>
      <c r="V27" s="26">
        <f>Estrato_Bajo!AC22</f>
        <v>0</v>
      </c>
    </row>
    <row r="28" spans="1:22" x14ac:dyDescent="0.25">
      <c r="A28" t="s">
        <v>36</v>
      </c>
      <c r="B28" s="22">
        <f>Estrato_Alto!AD16</f>
        <v>0</v>
      </c>
      <c r="C28" s="22">
        <f>Estrato_Medio!AD16</f>
        <v>0</v>
      </c>
      <c r="D28" s="22">
        <f>Estrato_Bajo!AD16</f>
        <v>0</v>
      </c>
      <c r="E28" s="20">
        <f>Estrato_Alto!AD17</f>
        <v>0</v>
      </c>
      <c r="F28" s="20">
        <f>Estrato_Medio!AD17</f>
        <v>0</v>
      </c>
      <c r="G28" s="20">
        <f>Estrato_Bajo!AD17</f>
        <v>0</v>
      </c>
      <c r="H28" s="23">
        <f>Estrato_Alto!AD18</f>
        <v>0</v>
      </c>
      <c r="I28" s="23">
        <f>Estrato_Medio!AD18</f>
        <v>0</v>
      </c>
      <c r="J28" s="23">
        <f>Estrato_Bajo!AD18</f>
        <v>0</v>
      </c>
      <c r="K28" s="24">
        <f>Estrato_Alto!AD19</f>
        <v>0</v>
      </c>
      <c r="L28" s="24">
        <f>Estrato_Medio!AD19</f>
        <v>0</v>
      </c>
      <c r="M28" s="24">
        <f>Estrato_Bajo!AD19</f>
        <v>0</v>
      </c>
      <c r="N28" s="21">
        <f>Estrato_Alto!AD20</f>
        <v>0</v>
      </c>
      <c r="O28" s="21">
        <f>Estrato_Medio!AD20</f>
        <v>0</v>
      </c>
      <c r="P28" s="21">
        <f>Estrato_Bajo!AD20</f>
        <v>0</v>
      </c>
      <c r="Q28" s="25">
        <f>Estrato_Alto!AD21</f>
        <v>0</v>
      </c>
      <c r="R28" s="25">
        <f>Estrato_Medio!AD21</f>
        <v>0</v>
      </c>
      <c r="S28" s="25">
        <f>Estrato_Bajo!AD21</f>
        <v>0</v>
      </c>
      <c r="T28" s="26">
        <f>Estrato_Alto!AD22</f>
        <v>0</v>
      </c>
      <c r="U28" s="26">
        <f>Estrato_Medio!AD22</f>
        <v>0</v>
      </c>
      <c r="V28" s="26">
        <f>Estrato_Bajo!AD22</f>
        <v>0</v>
      </c>
    </row>
    <row r="29" spans="1:22" x14ac:dyDescent="0.25">
      <c r="A29" t="s">
        <v>56</v>
      </c>
      <c r="B29" s="22">
        <f>Estrato_Alto!AE16</f>
        <v>0</v>
      </c>
      <c r="C29" s="33">
        <f>Estrato_Medio!AE16</f>
        <v>0.29411764705882354</v>
      </c>
      <c r="D29" s="33">
        <f>Estrato_Bajo!AE16</f>
        <v>1.1764705882352942</v>
      </c>
      <c r="E29" s="20">
        <f>Estrato_Alto!AE17</f>
        <v>0</v>
      </c>
      <c r="F29" s="20">
        <f>Estrato_Medio!AE17</f>
        <v>0.29411764705882354</v>
      </c>
      <c r="G29" s="20">
        <f>Estrato_Bajo!AE17</f>
        <v>1.1764705882352942</v>
      </c>
      <c r="H29" s="23">
        <f>Estrato_Alto!AE18</f>
        <v>0</v>
      </c>
      <c r="I29" s="23">
        <f>Estrato_Medio!AE18</f>
        <v>0.29411764705882354</v>
      </c>
      <c r="J29" s="23">
        <f>Estrato_Bajo!AE18</f>
        <v>1.1764705882352942</v>
      </c>
      <c r="K29" s="24">
        <f>Estrato_Alto!AE19</f>
        <v>0</v>
      </c>
      <c r="L29" s="24">
        <f>Estrato_Medio!AE19</f>
        <v>0</v>
      </c>
      <c r="M29" s="24">
        <f>Estrato_Bajo!AE19</f>
        <v>2.8571428571428572</v>
      </c>
      <c r="N29" s="21">
        <f>Estrato_Alto!AE20</f>
        <v>0.7142857142857143</v>
      </c>
      <c r="O29" s="21">
        <f>Estrato_Medio!AE20</f>
        <v>0.7142857142857143</v>
      </c>
      <c r="P29" s="21">
        <f>Estrato_Bajo!AE20</f>
        <v>3.5714285714285716</v>
      </c>
      <c r="Q29" s="25">
        <f>Estrato_Alto!AE21</f>
        <v>2.5</v>
      </c>
      <c r="R29" s="25">
        <f>Estrato_Medio!AE21</f>
        <v>2.5</v>
      </c>
      <c r="S29" s="25">
        <f>Estrato_Bajo!AE21</f>
        <v>12.5</v>
      </c>
      <c r="T29" s="26">
        <f>Estrato_Alto!AE22</f>
        <v>0</v>
      </c>
      <c r="U29" s="26">
        <f>Estrato_Medio!AE22</f>
        <v>0</v>
      </c>
      <c r="V29" s="26">
        <f>Estrato_Bajo!AE22</f>
        <v>0</v>
      </c>
    </row>
    <row r="30" spans="1:22" x14ac:dyDescent="0.25">
      <c r="A30" t="s">
        <v>57</v>
      </c>
      <c r="B30" s="22">
        <f>Estrato_Alto!AF16</f>
        <v>0</v>
      </c>
      <c r="C30" s="33">
        <f>Estrato_Medio!AF16</f>
        <v>1.4705882352941178</v>
      </c>
      <c r="D30" s="33">
        <f>Estrato_Bajo!AF16</f>
        <v>5.882352941176471</v>
      </c>
      <c r="E30" s="20">
        <f>Estrato_Alto!AF17</f>
        <v>0</v>
      </c>
      <c r="F30" s="20">
        <f>Estrato_Medio!AF17</f>
        <v>1.6470588235294117</v>
      </c>
      <c r="G30" s="20">
        <f>Estrato_Bajo!AF17</f>
        <v>6.5882352941176467</v>
      </c>
      <c r="H30" s="23">
        <f>Estrato_Alto!AF18</f>
        <v>0</v>
      </c>
      <c r="I30" s="23">
        <f>Estrato_Medio!AF18</f>
        <v>1.6470588235294117</v>
      </c>
      <c r="J30" s="23">
        <f>Estrato_Bajo!AF18</f>
        <v>6.5882352941176467</v>
      </c>
      <c r="K30" s="24">
        <f>Estrato_Alto!AF19</f>
        <v>0</v>
      </c>
      <c r="L30" s="24">
        <f>Estrato_Medio!AF19</f>
        <v>0</v>
      </c>
      <c r="M30" s="24">
        <f>Estrato_Bajo!AF19</f>
        <v>8.5714285714285712</v>
      </c>
      <c r="N30" s="21">
        <f>Estrato_Alto!AF20</f>
        <v>2.1428571428571428</v>
      </c>
      <c r="O30" s="21">
        <f>Estrato_Medio!AF20</f>
        <v>2.1428571428571428</v>
      </c>
      <c r="P30" s="21">
        <f>Estrato_Bajo!AF20</f>
        <v>10.714285714285714</v>
      </c>
      <c r="Q30" s="25">
        <f>Estrato_Alto!AF21</f>
        <v>1.875</v>
      </c>
      <c r="R30" s="25">
        <f>Estrato_Medio!AF21</f>
        <v>1.875</v>
      </c>
      <c r="S30" s="25">
        <f>Estrato_Bajo!AF21</f>
        <v>9.375</v>
      </c>
      <c r="T30" s="26">
        <f>Estrato_Alto!AF22</f>
        <v>0</v>
      </c>
      <c r="U30" s="26">
        <f>Estrato_Medio!AF22</f>
        <v>0</v>
      </c>
      <c r="V30" s="26">
        <f>Estrato_Bajo!AF22</f>
        <v>0</v>
      </c>
    </row>
    <row r="31" spans="1:22" x14ac:dyDescent="0.25">
      <c r="A31" t="s">
        <v>58</v>
      </c>
      <c r="B31" s="22">
        <f>Estrato_Alto!AG16</f>
        <v>0</v>
      </c>
      <c r="C31" s="33">
        <f>Estrato_Medio!AG16</f>
        <v>1.4705882352941178</v>
      </c>
      <c r="D31" s="33">
        <f>Estrato_Bajo!AG16</f>
        <v>5.882352941176471</v>
      </c>
      <c r="E31" s="20">
        <f>Estrato_Alto!AG17</f>
        <v>0</v>
      </c>
      <c r="F31" s="20">
        <f>Estrato_Medio!AG17</f>
        <v>1.6470588235294117</v>
      </c>
      <c r="G31" s="20">
        <f>Estrato_Bajo!AG17</f>
        <v>6.5882352941176467</v>
      </c>
      <c r="H31" s="23">
        <f>Estrato_Alto!AG18</f>
        <v>0</v>
      </c>
      <c r="I31" s="23">
        <f>Estrato_Medio!AG18</f>
        <v>1.6470588235294117</v>
      </c>
      <c r="J31" s="23">
        <f>Estrato_Bajo!AG18</f>
        <v>6.5882352941176467</v>
      </c>
      <c r="K31" s="24">
        <f>Estrato_Alto!AG19</f>
        <v>0</v>
      </c>
      <c r="L31" s="24">
        <f>Estrato_Medio!AG19</f>
        <v>0</v>
      </c>
      <c r="M31" s="24">
        <f>Estrato_Bajo!AG19</f>
        <v>8.5714285714285712</v>
      </c>
      <c r="N31" s="21">
        <f>Estrato_Alto!AG20</f>
        <v>2.1428571428571428</v>
      </c>
      <c r="O31" s="21">
        <f>Estrato_Medio!AG20</f>
        <v>2.1428571428571428</v>
      </c>
      <c r="P31" s="21">
        <f>Estrato_Bajo!AG20</f>
        <v>10.714285714285714</v>
      </c>
      <c r="Q31" s="25">
        <f>Estrato_Alto!AG21</f>
        <v>0.625</v>
      </c>
      <c r="R31" s="25">
        <f>Estrato_Medio!AG21</f>
        <v>0.625</v>
      </c>
      <c r="S31" s="25">
        <f>Estrato_Bajo!AG21</f>
        <v>3.125</v>
      </c>
      <c r="T31" s="26">
        <f>Estrato_Alto!AG22</f>
        <v>0</v>
      </c>
      <c r="U31" s="26">
        <f>Estrato_Medio!AG22</f>
        <v>0</v>
      </c>
      <c r="V31" s="26">
        <f>Estrato_Bajo!AG22</f>
        <v>0</v>
      </c>
    </row>
    <row r="32" spans="1:22" x14ac:dyDescent="0.25">
      <c r="A32" t="s">
        <v>59</v>
      </c>
      <c r="B32" s="22">
        <f>Estrato_Alto!AH16</f>
        <v>0</v>
      </c>
      <c r="C32" s="33">
        <f>Estrato_Medio!AH16</f>
        <v>1.7647058823529411</v>
      </c>
      <c r="D32" s="33">
        <f>Estrato_Bajo!AH16</f>
        <v>7.0588235294117645</v>
      </c>
      <c r="E32" s="20">
        <f>Estrato_Alto!AH17</f>
        <v>0</v>
      </c>
      <c r="F32" s="20">
        <f>Estrato_Medio!AH17</f>
        <v>1.411764705882353</v>
      </c>
      <c r="G32" s="20">
        <f>Estrato_Bajo!AH17</f>
        <v>5.6470588235294121</v>
      </c>
      <c r="H32" s="23">
        <f>Estrato_Alto!AH18</f>
        <v>0</v>
      </c>
      <c r="I32" s="23">
        <f>Estrato_Medio!AH18</f>
        <v>1.411764705882353</v>
      </c>
      <c r="J32" s="23">
        <f>Estrato_Bajo!AH18</f>
        <v>5.6470588235294121</v>
      </c>
      <c r="K32" s="24">
        <f>Estrato_Alto!AH19</f>
        <v>0</v>
      </c>
      <c r="L32" s="24">
        <f>Estrato_Medio!AH19</f>
        <v>0</v>
      </c>
      <c r="M32" s="24">
        <f>Estrato_Bajo!AH19</f>
        <v>0</v>
      </c>
      <c r="N32" s="21">
        <f>Estrato_Alto!AH20</f>
        <v>0</v>
      </c>
      <c r="O32" s="21">
        <f>Estrato_Medio!AH20</f>
        <v>0</v>
      </c>
      <c r="P32" s="21">
        <f>Estrato_Bajo!AH20</f>
        <v>0</v>
      </c>
      <c r="Q32" s="25">
        <f>Estrato_Alto!AH21</f>
        <v>0</v>
      </c>
      <c r="R32" s="25">
        <f>Estrato_Medio!AH21</f>
        <v>0</v>
      </c>
      <c r="S32" s="25">
        <f>Estrato_Bajo!AH21</f>
        <v>0</v>
      </c>
      <c r="T32" s="26">
        <f>Estrato_Alto!AH22</f>
        <v>0</v>
      </c>
      <c r="U32" s="26">
        <f>Estrato_Medio!AH22</f>
        <v>0</v>
      </c>
      <c r="V32" s="26">
        <f>Estrato_Bajo!AH22</f>
        <v>0</v>
      </c>
    </row>
    <row r="33" spans="1:22" x14ac:dyDescent="0.25">
      <c r="A33" t="s">
        <v>22</v>
      </c>
      <c r="B33" s="22">
        <f>Estrato_Alto!AI16</f>
        <v>0</v>
      </c>
      <c r="C33" s="22">
        <f>Estrato_Medio!AI16</f>
        <v>0</v>
      </c>
      <c r="D33" s="22">
        <f>Estrato_Bajo!AI16</f>
        <v>0</v>
      </c>
      <c r="E33" s="20">
        <f>Estrato_Alto!AI17</f>
        <v>0</v>
      </c>
      <c r="F33" s="20">
        <f>Estrato_Medio!AI17</f>
        <v>0</v>
      </c>
      <c r="G33" s="20">
        <f>Estrato_Bajo!AI17</f>
        <v>0</v>
      </c>
      <c r="H33" s="23">
        <f>Estrato_Alto!AI18</f>
        <v>0</v>
      </c>
      <c r="I33" s="23">
        <f>Estrato_Medio!AI18</f>
        <v>0</v>
      </c>
      <c r="J33" s="23">
        <f>Estrato_Bajo!AI18</f>
        <v>0</v>
      </c>
      <c r="K33" s="24">
        <f>Estrato_Alto!AI19</f>
        <v>0</v>
      </c>
      <c r="L33" s="24">
        <f>Estrato_Medio!AI19</f>
        <v>0</v>
      </c>
      <c r="M33" s="24">
        <f>Estrato_Bajo!AI19</f>
        <v>0</v>
      </c>
      <c r="N33" s="21">
        <f>Estrato_Alto!AI20</f>
        <v>0</v>
      </c>
      <c r="O33" s="21">
        <f>Estrato_Medio!AI20</f>
        <v>0</v>
      </c>
      <c r="P33" s="21">
        <f>Estrato_Bajo!AI20</f>
        <v>0</v>
      </c>
      <c r="Q33" s="25">
        <f>Estrato_Alto!AI21</f>
        <v>0</v>
      </c>
      <c r="R33" s="25">
        <f>Estrato_Medio!AI21</f>
        <v>0</v>
      </c>
      <c r="S33" s="25">
        <f>Estrato_Bajo!AI21</f>
        <v>0</v>
      </c>
      <c r="T33" s="26">
        <f>Estrato_Alto!AI22</f>
        <v>0</v>
      </c>
      <c r="U33" s="26">
        <f>Estrato_Medio!AI22</f>
        <v>0</v>
      </c>
      <c r="V33" s="26">
        <f>Estrato_Bajo!AI22</f>
        <v>0</v>
      </c>
    </row>
    <row r="34" spans="1:22" x14ac:dyDescent="0.25">
      <c r="A34" t="s">
        <v>23</v>
      </c>
      <c r="B34" s="22">
        <f>Estrato_Alto!AJ16</f>
        <v>11.25</v>
      </c>
      <c r="C34" s="22">
        <f>Estrato_Medio!AJ16</f>
        <v>22.5</v>
      </c>
      <c r="D34" s="22">
        <f>Estrato_Bajo!AJ16</f>
        <v>11.25</v>
      </c>
      <c r="E34" s="20">
        <f>Estrato_Alto!AJ17</f>
        <v>10.5</v>
      </c>
      <c r="F34" s="20">
        <f>Estrato_Medio!AJ17</f>
        <v>22.5</v>
      </c>
      <c r="G34" s="20">
        <f>Estrato_Bajo!AJ17</f>
        <v>11.25</v>
      </c>
      <c r="H34" s="23">
        <f>Estrato_Alto!AJ18</f>
        <v>10.5</v>
      </c>
      <c r="I34" s="23">
        <f>Estrato_Medio!AJ18</f>
        <v>22.5</v>
      </c>
      <c r="J34" s="23">
        <f>Estrato_Bajo!AJ18</f>
        <v>11.25</v>
      </c>
      <c r="K34" s="24">
        <f>Estrato_Alto!AJ19</f>
        <v>6</v>
      </c>
      <c r="L34" s="24">
        <f>Estrato_Medio!AJ19</f>
        <v>11.25</v>
      </c>
      <c r="M34" s="24">
        <f>Estrato_Bajo!AJ19</f>
        <v>7.5</v>
      </c>
      <c r="N34" s="21">
        <f>Estrato_Alto!AJ20</f>
        <v>6</v>
      </c>
      <c r="O34" s="21">
        <f>Estrato_Medio!AJ20</f>
        <v>11.25</v>
      </c>
      <c r="P34" s="21">
        <f>Estrato_Bajo!AJ20</f>
        <v>7.5</v>
      </c>
      <c r="Q34" s="25">
        <f>Estrato_Alto!AJ21</f>
        <v>3</v>
      </c>
      <c r="R34" s="25">
        <f>Estrato_Medio!AJ21</f>
        <v>7.5</v>
      </c>
      <c r="S34" s="25">
        <f>Estrato_Bajo!AJ21</f>
        <v>0</v>
      </c>
      <c r="T34" s="26">
        <f>Estrato_Alto!AJ22</f>
        <v>0</v>
      </c>
      <c r="U34" s="26">
        <f>Estrato_Medio!AJ22</f>
        <v>0</v>
      </c>
      <c r="V34" s="26">
        <f>Estrato_Bajo!AJ22</f>
        <v>0</v>
      </c>
    </row>
    <row r="35" spans="1:22" x14ac:dyDescent="0.25">
      <c r="A35" t="s">
        <v>24</v>
      </c>
      <c r="B35" s="22">
        <f>Estrato_Alto!AK16</f>
        <v>3.75</v>
      </c>
      <c r="C35" s="22">
        <f>Estrato_Medio!AK16</f>
        <v>7.5</v>
      </c>
      <c r="D35" s="22">
        <f>Estrato_Bajo!AK16</f>
        <v>3.75</v>
      </c>
      <c r="E35" s="20">
        <f>Estrato_Alto!AK17</f>
        <v>3.5</v>
      </c>
      <c r="F35" s="20">
        <f>Estrato_Medio!AK17</f>
        <v>7.5</v>
      </c>
      <c r="G35" s="20">
        <f>Estrato_Bajo!AK17</f>
        <v>3.75</v>
      </c>
      <c r="H35" s="23">
        <f>Estrato_Alto!AK18</f>
        <v>3.5</v>
      </c>
      <c r="I35" s="23">
        <f>Estrato_Medio!AK18</f>
        <v>7.5</v>
      </c>
      <c r="J35" s="23">
        <f>Estrato_Bajo!AK18</f>
        <v>3.75</v>
      </c>
      <c r="K35" s="24">
        <f>Estrato_Alto!AK19</f>
        <v>2</v>
      </c>
      <c r="L35" s="24">
        <f>Estrato_Medio!AK19</f>
        <v>3.75</v>
      </c>
      <c r="M35" s="24">
        <f>Estrato_Bajo!AK19</f>
        <v>2.5</v>
      </c>
      <c r="N35" s="21">
        <f>Estrato_Alto!AK20</f>
        <v>2</v>
      </c>
      <c r="O35" s="21">
        <f>Estrato_Medio!AK20</f>
        <v>3.75</v>
      </c>
      <c r="P35" s="21">
        <f>Estrato_Bajo!AK20</f>
        <v>2.5</v>
      </c>
      <c r="Q35" s="25">
        <f>Estrato_Alto!AK21</f>
        <v>1</v>
      </c>
      <c r="R35" s="25">
        <f>Estrato_Medio!AK21</f>
        <v>2.5</v>
      </c>
      <c r="S35" s="25">
        <f>Estrato_Bajo!AK21</f>
        <v>0</v>
      </c>
      <c r="T35" s="26">
        <f>Estrato_Alto!AK22</f>
        <v>0</v>
      </c>
      <c r="U35" s="26">
        <f>Estrato_Medio!AK22</f>
        <v>0</v>
      </c>
      <c r="V35" s="26">
        <f>Estrato_Bajo!AK22</f>
        <v>0</v>
      </c>
    </row>
    <row r="36" spans="1:22" x14ac:dyDescent="0.25">
      <c r="A36" t="s">
        <v>25</v>
      </c>
      <c r="B36" s="22">
        <f>Estrato_Alto!AL16</f>
        <v>3.75</v>
      </c>
      <c r="C36" s="22">
        <f>Estrato_Medio!AL16</f>
        <v>7.5</v>
      </c>
      <c r="D36" s="22">
        <f>Estrato_Bajo!AL16</f>
        <v>5</v>
      </c>
      <c r="E36" s="20">
        <f>Estrato_Alto!AL17</f>
        <v>3.5</v>
      </c>
      <c r="F36" s="20">
        <f>Estrato_Medio!AL17</f>
        <v>7.5</v>
      </c>
      <c r="G36" s="20">
        <f>Estrato_Bajo!AL17</f>
        <v>5</v>
      </c>
      <c r="H36" s="23">
        <f>Estrato_Alto!AL18</f>
        <v>3.5</v>
      </c>
      <c r="I36" s="23">
        <f>Estrato_Medio!AL18</f>
        <v>7.5</v>
      </c>
      <c r="J36" s="23">
        <f>Estrato_Bajo!AL18</f>
        <v>5</v>
      </c>
      <c r="K36" s="24">
        <f>Estrato_Alto!AL19</f>
        <v>2</v>
      </c>
      <c r="L36" s="24">
        <f>Estrato_Medio!AL19</f>
        <v>5</v>
      </c>
      <c r="M36" s="24">
        <f>Estrato_Bajo!AL19</f>
        <v>2.5</v>
      </c>
      <c r="N36" s="21">
        <f>Estrato_Alto!AL20</f>
        <v>2</v>
      </c>
      <c r="O36" s="21">
        <f>Estrato_Medio!AL20</f>
        <v>5</v>
      </c>
      <c r="P36" s="21">
        <f>Estrato_Bajo!AL20</f>
        <v>5</v>
      </c>
      <c r="Q36" s="25">
        <f>Estrato_Alto!AL21</f>
        <v>1</v>
      </c>
      <c r="R36" s="25">
        <f>Estrato_Medio!AL21</f>
        <v>2.5</v>
      </c>
      <c r="S36" s="25">
        <f>Estrato_Bajo!AL21</f>
        <v>0</v>
      </c>
      <c r="T36" s="26">
        <f>Estrato_Alto!AL22</f>
        <v>0</v>
      </c>
      <c r="U36" s="26">
        <f>Estrato_Medio!AL22</f>
        <v>0</v>
      </c>
      <c r="V36" s="26">
        <f>Estrato_Bajo!AL22</f>
        <v>0</v>
      </c>
    </row>
    <row r="37" spans="1:22" x14ac:dyDescent="0.25">
      <c r="A37" t="s">
        <v>26</v>
      </c>
      <c r="B37" s="22">
        <f>Estrato_Alto!AM16</f>
        <v>3.75</v>
      </c>
      <c r="C37" s="22">
        <f>Estrato_Medio!AM16</f>
        <v>7.5</v>
      </c>
      <c r="D37" s="22">
        <f>Estrato_Bajo!AM16</f>
        <v>5</v>
      </c>
      <c r="E37" s="20">
        <f>Estrato_Alto!AM17</f>
        <v>3.5</v>
      </c>
      <c r="F37" s="20">
        <f>Estrato_Medio!AM17</f>
        <v>7.5</v>
      </c>
      <c r="G37" s="20">
        <f>Estrato_Bajo!AM17</f>
        <v>5</v>
      </c>
      <c r="H37" s="23">
        <f>Estrato_Alto!AM18</f>
        <v>3.5</v>
      </c>
      <c r="I37" s="23">
        <f>Estrato_Medio!AM18</f>
        <v>7.5</v>
      </c>
      <c r="J37" s="23">
        <f>Estrato_Bajo!AM18</f>
        <v>5</v>
      </c>
      <c r="K37" s="24">
        <f>Estrato_Alto!AM19</f>
        <v>2</v>
      </c>
      <c r="L37" s="24">
        <f>Estrato_Medio!AM19</f>
        <v>5</v>
      </c>
      <c r="M37" s="24">
        <f>Estrato_Bajo!AM19</f>
        <v>2.5</v>
      </c>
      <c r="N37" s="21">
        <f>Estrato_Alto!AM20</f>
        <v>2</v>
      </c>
      <c r="O37" s="21">
        <f>Estrato_Medio!AM20</f>
        <v>5</v>
      </c>
      <c r="P37" s="21">
        <f>Estrato_Bajo!AM20</f>
        <v>5</v>
      </c>
      <c r="Q37" s="25">
        <f>Estrato_Alto!AM21</f>
        <v>1</v>
      </c>
      <c r="R37" s="25">
        <f>Estrato_Medio!AM21</f>
        <v>2.5</v>
      </c>
      <c r="S37" s="25">
        <f>Estrato_Bajo!AM21</f>
        <v>0</v>
      </c>
      <c r="T37" s="26">
        <f>Estrato_Alto!AM22</f>
        <v>0</v>
      </c>
      <c r="U37" s="26">
        <f>Estrato_Medio!AM22</f>
        <v>0</v>
      </c>
      <c r="V37" s="26">
        <f>Estrato_Bajo!AM22</f>
        <v>0</v>
      </c>
    </row>
    <row r="38" spans="1:22" x14ac:dyDescent="0.25">
      <c r="A38" t="s">
        <v>39</v>
      </c>
      <c r="B38" s="22">
        <f>Estrato_Alto!AN16</f>
        <v>2.34375</v>
      </c>
      <c r="C38" s="22">
        <f>Estrato_Medio!AN16</f>
        <v>1.5625</v>
      </c>
      <c r="D38" s="22">
        <f>Estrato_Bajo!AN16</f>
        <v>0.625</v>
      </c>
      <c r="E38" s="20">
        <f>Estrato_Alto!AN17</f>
        <v>2.4500000000000002</v>
      </c>
      <c r="F38" s="20">
        <f>Estrato_Medio!AN17</f>
        <v>1.75</v>
      </c>
      <c r="G38" s="20">
        <f>Estrato_Bajo!AN17</f>
        <v>0.7</v>
      </c>
      <c r="H38" s="23">
        <f>Estrato_Alto!AN18</f>
        <v>2.4500000000000002</v>
      </c>
      <c r="I38" s="23">
        <f>Estrato_Medio!AN18</f>
        <v>1.75</v>
      </c>
      <c r="J38" s="23">
        <f>Estrato_Bajo!AN18</f>
        <v>0.7</v>
      </c>
      <c r="K38" s="24">
        <f>Estrato_Alto!AN19</f>
        <v>2</v>
      </c>
      <c r="L38" s="24">
        <f>Estrato_Medio!AN19</f>
        <v>2.5</v>
      </c>
      <c r="M38" s="24">
        <f>Estrato_Bajo!AN19</f>
        <v>1</v>
      </c>
      <c r="N38" s="21">
        <f>Estrato_Alto!AN20</f>
        <v>2</v>
      </c>
      <c r="O38" s="21">
        <f>Estrato_Medio!AN20</f>
        <v>2.5</v>
      </c>
      <c r="P38" s="21">
        <f>Estrato_Bajo!AN20</f>
        <v>0</v>
      </c>
      <c r="Q38" s="25">
        <f>Estrato_Alto!AN21</f>
        <v>1.5</v>
      </c>
      <c r="R38" s="25">
        <f>Estrato_Medio!AN21</f>
        <v>1.5</v>
      </c>
      <c r="S38" s="25">
        <f>Estrato_Bajo!AN21</f>
        <v>0</v>
      </c>
      <c r="T38" s="26">
        <f>Estrato_Alto!AN22</f>
        <v>0</v>
      </c>
      <c r="U38" s="26">
        <f>Estrato_Medio!AN22</f>
        <v>0</v>
      </c>
      <c r="V38" s="26">
        <f>Estrato_Bajo!AN22</f>
        <v>0</v>
      </c>
    </row>
    <row r="39" spans="1:22" x14ac:dyDescent="0.25">
      <c r="A39" t="s">
        <v>40</v>
      </c>
      <c r="B39" s="22">
        <f>Estrato_Alto!AO16</f>
        <v>2.34375</v>
      </c>
      <c r="C39" s="22">
        <f>Estrato_Medio!AO16</f>
        <v>1.5625</v>
      </c>
      <c r="D39" s="22">
        <f>Estrato_Bajo!AO16</f>
        <v>0.625</v>
      </c>
      <c r="E39" s="20">
        <f>Estrato_Alto!AO17</f>
        <v>2.4500000000000002</v>
      </c>
      <c r="F39" s="20">
        <f>Estrato_Medio!AO17</f>
        <v>1.75</v>
      </c>
      <c r="G39" s="20">
        <f>Estrato_Bajo!AO17</f>
        <v>0.7</v>
      </c>
      <c r="H39" s="23">
        <f>Estrato_Alto!AO18</f>
        <v>2.4500000000000002</v>
      </c>
      <c r="I39" s="23">
        <f>Estrato_Medio!AO18</f>
        <v>1.75</v>
      </c>
      <c r="J39" s="23">
        <f>Estrato_Bajo!AO18</f>
        <v>0.7</v>
      </c>
      <c r="K39" s="24">
        <f>Estrato_Alto!AO19</f>
        <v>2</v>
      </c>
      <c r="L39" s="24">
        <f>Estrato_Medio!AO19</f>
        <v>2.5</v>
      </c>
      <c r="M39" s="24">
        <f>Estrato_Bajo!AO19</f>
        <v>1</v>
      </c>
      <c r="N39" s="21">
        <f>Estrato_Alto!AO20</f>
        <v>2</v>
      </c>
      <c r="O39" s="21">
        <f>Estrato_Medio!AO20</f>
        <v>2.5</v>
      </c>
      <c r="P39" s="21">
        <f>Estrato_Bajo!AO20</f>
        <v>0</v>
      </c>
      <c r="Q39" s="25">
        <f>Estrato_Alto!AO21</f>
        <v>0.5</v>
      </c>
      <c r="R39" s="25">
        <f>Estrato_Medio!AO21</f>
        <v>0.5</v>
      </c>
      <c r="S39" s="25">
        <f>Estrato_Bajo!AO21</f>
        <v>0</v>
      </c>
      <c r="T39" s="26">
        <f>Estrato_Alto!AO22</f>
        <v>0</v>
      </c>
      <c r="U39" s="26">
        <f>Estrato_Medio!AO22</f>
        <v>0</v>
      </c>
      <c r="V39" s="26">
        <f>Estrato_Bajo!AO22</f>
        <v>0</v>
      </c>
    </row>
    <row r="40" spans="1:22" x14ac:dyDescent="0.25">
      <c r="A40" t="s">
        <v>41</v>
      </c>
      <c r="B40" s="22">
        <f>Estrato_Alto!AP16</f>
        <v>2.8125</v>
      </c>
      <c r="C40" s="22">
        <f>Estrato_Medio!AP16</f>
        <v>1.875</v>
      </c>
      <c r="D40" s="22">
        <f>Estrato_Bajo!AP16</f>
        <v>0.75</v>
      </c>
      <c r="E40" s="20">
        <f>Estrato_Alto!AP17</f>
        <v>2.1</v>
      </c>
      <c r="F40" s="20">
        <f>Estrato_Medio!AP17</f>
        <v>1.5</v>
      </c>
      <c r="G40" s="20">
        <f>Estrato_Bajo!AP17</f>
        <v>0.6</v>
      </c>
      <c r="H40" s="23">
        <f>Estrato_Alto!AP18</f>
        <v>2.1</v>
      </c>
      <c r="I40" s="23">
        <f>Estrato_Medio!AP18</f>
        <v>1.5</v>
      </c>
      <c r="J40" s="23">
        <f>Estrato_Bajo!AP18</f>
        <v>0.6</v>
      </c>
      <c r="K40" s="24">
        <f>Estrato_Alto!AP19</f>
        <v>0</v>
      </c>
      <c r="L40" s="24">
        <f>Estrato_Medio!AP19</f>
        <v>0</v>
      </c>
      <c r="M40" s="24">
        <f>Estrato_Bajo!AP19</f>
        <v>0</v>
      </c>
      <c r="N40" s="21">
        <f>Estrato_Alto!AP20</f>
        <v>0</v>
      </c>
      <c r="O40" s="21">
        <f>Estrato_Medio!AP20</f>
        <v>0</v>
      </c>
      <c r="P40" s="21">
        <f>Estrato_Bajo!AP20</f>
        <v>0</v>
      </c>
      <c r="Q40" s="25">
        <f>Estrato_Alto!AP21</f>
        <v>0</v>
      </c>
      <c r="R40" s="25">
        <f>Estrato_Medio!AP21</f>
        <v>0</v>
      </c>
      <c r="S40" s="25">
        <f>Estrato_Bajo!AP21</f>
        <v>0</v>
      </c>
      <c r="T40" s="26">
        <f>Estrato_Alto!AP22</f>
        <v>0</v>
      </c>
      <c r="U40" s="26">
        <f>Estrato_Medio!AP22</f>
        <v>0</v>
      </c>
      <c r="V40" s="26">
        <f>Estrato_Bajo!AP22</f>
        <v>0</v>
      </c>
    </row>
    <row r="41" spans="1:22" x14ac:dyDescent="0.25">
      <c r="A41" t="s">
        <v>61</v>
      </c>
      <c r="B41" s="22">
        <f>Estrato_Alto!AQ16</f>
        <v>0</v>
      </c>
      <c r="C41" s="22">
        <f>Estrato_Medio!AQ16</f>
        <v>0</v>
      </c>
      <c r="D41" s="22">
        <f>Estrato_Bajo!AQ16</f>
        <v>0</v>
      </c>
      <c r="E41" s="20">
        <f>Estrato_Alto!AQ17</f>
        <v>0</v>
      </c>
      <c r="F41" s="20">
        <f>Estrato_Medio!AQ17</f>
        <v>0</v>
      </c>
      <c r="G41" s="20">
        <f>Estrato_Bajo!AQ17</f>
        <v>0</v>
      </c>
      <c r="H41" s="23">
        <f>Estrato_Alto!AQ18</f>
        <v>0</v>
      </c>
      <c r="I41" s="23">
        <f>Estrato_Medio!AQ18</f>
        <v>0</v>
      </c>
      <c r="J41" s="23">
        <f>Estrato_Bajo!AQ18</f>
        <v>0</v>
      </c>
      <c r="K41" s="24">
        <f>Estrato_Alto!AQ19</f>
        <v>0</v>
      </c>
      <c r="L41" s="24">
        <f>Estrato_Medio!AQ19</f>
        <v>0</v>
      </c>
      <c r="M41" s="24">
        <f>Estrato_Bajo!AQ19</f>
        <v>0</v>
      </c>
      <c r="N41" s="21">
        <f>Estrato_Alto!AQ20</f>
        <v>3.4285714285714284</v>
      </c>
      <c r="O41" s="21">
        <f>Estrato_Medio!AQ20</f>
        <v>1.4285714285714286</v>
      </c>
      <c r="P41" s="21">
        <f>Estrato_Bajo!AQ20</f>
        <v>0</v>
      </c>
      <c r="Q41" s="25">
        <f>Estrato_Alto!AQ21</f>
        <v>6</v>
      </c>
      <c r="R41" s="25">
        <f>Estrato_Medio!AQ21</f>
        <v>1.5</v>
      </c>
      <c r="S41" s="25">
        <f>Estrato_Bajo!AQ21</f>
        <v>0</v>
      </c>
      <c r="T41" s="26">
        <f>Estrato_Alto!AQ22</f>
        <v>0</v>
      </c>
      <c r="U41" s="26">
        <f>Estrato_Medio!AQ22</f>
        <v>0</v>
      </c>
      <c r="V41" s="26">
        <f>Estrato_Bajo!AQ22</f>
        <v>0</v>
      </c>
    </row>
    <row r="42" spans="1:22" x14ac:dyDescent="0.25">
      <c r="A42" t="s">
        <v>62</v>
      </c>
      <c r="B42" s="22">
        <f>Estrato_Alto!AR16</f>
        <v>14.0625</v>
      </c>
      <c r="C42" s="22">
        <f>Estrato_Medio!AR16</f>
        <v>3.125</v>
      </c>
      <c r="D42" s="22">
        <f>Estrato_Bajo!AR16</f>
        <v>0.9375</v>
      </c>
      <c r="E42" s="20">
        <f>Estrato_Alto!AR17</f>
        <v>14.7</v>
      </c>
      <c r="F42" s="20">
        <f>Estrato_Medio!AR17</f>
        <v>3.5</v>
      </c>
      <c r="G42" s="20">
        <f>Estrato_Bajo!AR17</f>
        <v>1.05</v>
      </c>
      <c r="H42" s="23">
        <f>Estrato_Alto!AR18</f>
        <v>14.7</v>
      </c>
      <c r="I42" s="23">
        <f>Estrato_Medio!AR18</f>
        <v>3.5</v>
      </c>
      <c r="J42" s="23">
        <f>Estrato_Bajo!AR18</f>
        <v>1.05</v>
      </c>
      <c r="K42" s="24">
        <f>Estrato_Alto!AR19</f>
        <v>12</v>
      </c>
      <c r="L42" s="24">
        <f>Estrato_Medio!AR19</f>
        <v>5</v>
      </c>
      <c r="M42" s="24">
        <f>Estrato_Bajo!AR19</f>
        <v>1.5</v>
      </c>
      <c r="N42" s="21">
        <f>Estrato_Alto!AR20</f>
        <v>10.285714285714286</v>
      </c>
      <c r="O42" s="21">
        <f>Estrato_Medio!AR20</f>
        <v>4.2857142857142856</v>
      </c>
      <c r="P42" s="21">
        <f>Estrato_Bajo!AR20</f>
        <v>0</v>
      </c>
      <c r="Q42" s="25">
        <f>Estrato_Alto!AR21</f>
        <v>4.5</v>
      </c>
      <c r="R42" s="25">
        <f>Estrato_Medio!AR21</f>
        <v>1.125</v>
      </c>
      <c r="S42" s="25">
        <f>Estrato_Bajo!AR21</f>
        <v>0</v>
      </c>
      <c r="T42" s="26">
        <f>Estrato_Alto!AR22</f>
        <v>0</v>
      </c>
      <c r="U42" s="26">
        <f>Estrato_Medio!AR22</f>
        <v>0</v>
      </c>
      <c r="V42" s="26">
        <f>Estrato_Bajo!AR22</f>
        <v>0</v>
      </c>
    </row>
    <row r="43" spans="1:22" x14ac:dyDescent="0.25">
      <c r="A43" t="s">
        <v>63</v>
      </c>
      <c r="B43" s="22">
        <f>Estrato_Alto!AS16</f>
        <v>14.0625</v>
      </c>
      <c r="C43" s="22">
        <f>Estrato_Medio!AS16</f>
        <v>3.125</v>
      </c>
      <c r="D43" s="22">
        <f>Estrato_Bajo!AS16</f>
        <v>0.9375</v>
      </c>
      <c r="E43" s="20">
        <f>Estrato_Alto!AS17</f>
        <v>14.7</v>
      </c>
      <c r="F43" s="20">
        <f>Estrato_Medio!AS17</f>
        <v>3.5</v>
      </c>
      <c r="G43" s="20">
        <f>Estrato_Bajo!AS17</f>
        <v>1.05</v>
      </c>
      <c r="H43" s="23">
        <f>Estrato_Alto!AS18</f>
        <v>14.7</v>
      </c>
      <c r="I43" s="23">
        <f>Estrato_Medio!AS18</f>
        <v>3.5</v>
      </c>
      <c r="J43" s="23">
        <f>Estrato_Bajo!AS18</f>
        <v>1.05</v>
      </c>
      <c r="K43" s="24">
        <f>Estrato_Alto!AS19</f>
        <v>12</v>
      </c>
      <c r="L43" s="24">
        <f>Estrato_Medio!AS19</f>
        <v>5</v>
      </c>
      <c r="M43" s="24">
        <f>Estrato_Bajo!AS19</f>
        <v>1.5</v>
      </c>
      <c r="N43" s="21">
        <f>Estrato_Alto!AS20</f>
        <v>10.285714285714286</v>
      </c>
      <c r="O43" s="21">
        <f>Estrato_Medio!AS20</f>
        <v>4.2857142857142856</v>
      </c>
      <c r="P43" s="21">
        <f>Estrato_Bajo!AS20</f>
        <v>0</v>
      </c>
      <c r="Q43" s="25">
        <f>Estrato_Alto!AS21</f>
        <v>1.5</v>
      </c>
      <c r="R43" s="25">
        <f>Estrato_Medio!AS21</f>
        <v>0.375</v>
      </c>
      <c r="S43" s="25">
        <f>Estrato_Bajo!AS21</f>
        <v>0</v>
      </c>
      <c r="T43" s="26">
        <f>Estrato_Alto!AS22</f>
        <v>0</v>
      </c>
      <c r="U43" s="26">
        <f>Estrato_Medio!AS22</f>
        <v>0</v>
      </c>
      <c r="V43" s="26">
        <f>Estrato_Bajo!AS22</f>
        <v>0</v>
      </c>
    </row>
    <row r="44" spans="1:22" x14ac:dyDescent="0.25">
      <c r="A44" t="s">
        <v>64</v>
      </c>
      <c r="B44" s="22">
        <f>Estrato_Alto!AT16</f>
        <v>16.875</v>
      </c>
      <c r="C44" s="22">
        <f>Estrato_Medio!AT16</f>
        <v>3.75</v>
      </c>
      <c r="D44" s="22">
        <f>Estrato_Bajo!AT16</f>
        <v>1.125</v>
      </c>
      <c r="E44" s="20">
        <f>Estrato_Alto!AT17</f>
        <v>12.6</v>
      </c>
      <c r="F44" s="20">
        <f>Estrato_Medio!AT17</f>
        <v>3</v>
      </c>
      <c r="G44" s="20">
        <f>Estrato_Bajo!AT17</f>
        <v>0.9</v>
      </c>
      <c r="H44" s="23">
        <f>Estrato_Alto!AT18</f>
        <v>12.6</v>
      </c>
      <c r="I44" s="23">
        <f>Estrato_Medio!AT18</f>
        <v>3</v>
      </c>
      <c r="J44" s="23">
        <f>Estrato_Bajo!AT18</f>
        <v>0.9</v>
      </c>
      <c r="K44" s="24">
        <f>Estrato_Alto!AT19</f>
        <v>0</v>
      </c>
      <c r="L44" s="24">
        <f>Estrato_Medio!AT19</f>
        <v>0</v>
      </c>
      <c r="M44" s="24">
        <f>Estrato_Bajo!AT19</f>
        <v>0</v>
      </c>
      <c r="N44" s="21">
        <f>Estrato_Alto!AT20</f>
        <v>0</v>
      </c>
      <c r="O44" s="21">
        <f>Estrato_Medio!AT20</f>
        <v>0</v>
      </c>
      <c r="P44" s="21">
        <f>Estrato_Bajo!AT20</f>
        <v>0</v>
      </c>
      <c r="Q44" s="25">
        <f>Estrato_Alto!AT21</f>
        <v>0</v>
      </c>
      <c r="R44" s="25">
        <f>Estrato_Medio!AT21</f>
        <v>0</v>
      </c>
      <c r="S44" s="25">
        <f>Estrato_Bajo!AT21</f>
        <v>0</v>
      </c>
      <c r="T44" s="26">
        <f>Estrato_Alto!AT22</f>
        <v>0</v>
      </c>
      <c r="U44" s="26">
        <f>Estrato_Medio!AT22</f>
        <v>0</v>
      </c>
      <c r="V44" s="26">
        <f>Estrato_Bajo!AT22</f>
        <v>0</v>
      </c>
    </row>
    <row r="45" spans="1:22" x14ac:dyDescent="0.25">
      <c r="A45" s="19" t="s">
        <v>71</v>
      </c>
      <c r="B45" s="19" t="s">
        <v>65</v>
      </c>
      <c r="C45" s="19" t="s">
        <v>66</v>
      </c>
      <c r="D45" s="19" t="s">
        <v>67</v>
      </c>
      <c r="E45" s="19" t="s">
        <v>65</v>
      </c>
      <c r="F45" s="19" t="s">
        <v>66</v>
      </c>
      <c r="G45" s="19" t="s">
        <v>67</v>
      </c>
      <c r="H45" s="19" t="s">
        <v>65</v>
      </c>
      <c r="I45" s="19" t="s">
        <v>66</v>
      </c>
      <c r="J45" s="19" t="s">
        <v>67</v>
      </c>
      <c r="K45" s="19" t="s">
        <v>65</v>
      </c>
      <c r="L45" s="19" t="s">
        <v>66</v>
      </c>
      <c r="M45" s="19" t="s">
        <v>67</v>
      </c>
      <c r="N45" s="19" t="s">
        <v>65</v>
      </c>
      <c r="O45" s="19" t="s">
        <v>66</v>
      </c>
      <c r="P45" s="19" t="s">
        <v>67</v>
      </c>
      <c r="Q45" s="19" t="s">
        <v>65</v>
      </c>
      <c r="R45" s="19" t="s">
        <v>66</v>
      </c>
      <c r="S45" s="19" t="s">
        <v>67</v>
      </c>
      <c r="T45" s="19" t="s">
        <v>65</v>
      </c>
      <c r="U45" s="19" t="s">
        <v>66</v>
      </c>
      <c r="V45" s="19" t="s">
        <v>67</v>
      </c>
    </row>
    <row r="46" spans="1:22" x14ac:dyDescent="0.25">
      <c r="A46" t="s">
        <v>16</v>
      </c>
      <c r="B46" s="22">
        <f>Estrato_Alto!W30</f>
        <v>7.2</v>
      </c>
      <c r="C46" s="22">
        <f>Estrato_Medio!W30</f>
        <v>8.4</v>
      </c>
      <c r="D46" s="22">
        <f>Estrato_Bajo!W30</f>
        <v>9.6</v>
      </c>
      <c r="E46" s="20">
        <f>Estrato_Alto!W31</f>
        <v>6</v>
      </c>
      <c r="F46" s="20">
        <f>Estrato_Medio!W31</f>
        <v>7</v>
      </c>
      <c r="G46" s="20">
        <f>Estrato_Bajo!W31</f>
        <v>8</v>
      </c>
      <c r="H46" s="23">
        <f>Estrato_Alto!W32</f>
        <v>8.4</v>
      </c>
      <c r="I46" s="23">
        <f>Estrato_Medio!W32</f>
        <v>9.8000000000000007</v>
      </c>
      <c r="J46" s="23">
        <f>Estrato_Bajo!W32</f>
        <v>11.2</v>
      </c>
      <c r="K46" s="24">
        <f>Estrato_Alto!W33</f>
        <v>7</v>
      </c>
      <c r="L46" s="24">
        <f>Estrato_Medio!W33</f>
        <v>8</v>
      </c>
      <c r="M46" s="24">
        <f>Estrato_Bajo!W33</f>
        <v>8</v>
      </c>
      <c r="N46" s="21">
        <f>Estrato_Alto!W34</f>
        <v>9.8000000000000007</v>
      </c>
      <c r="O46" s="21">
        <f>Estrato_Medio!W34</f>
        <v>11.2</v>
      </c>
      <c r="P46" s="21">
        <f>Estrato_Bajo!W34</f>
        <v>11.2</v>
      </c>
      <c r="Q46" s="25">
        <f>Estrato_Alto!W35</f>
        <v>11.2</v>
      </c>
      <c r="R46" s="25">
        <f>Estrato_Medio!W35</f>
        <v>12.6</v>
      </c>
      <c r="S46" s="25">
        <f>Estrato_Bajo!W35</f>
        <v>12.6</v>
      </c>
      <c r="T46" s="26">
        <f>Estrato_Alto!W36</f>
        <v>14</v>
      </c>
      <c r="U46" s="26">
        <f>Estrato_Medio!W36</f>
        <v>14</v>
      </c>
      <c r="V46" s="26">
        <f>Estrato_Bajo!W36</f>
        <v>14</v>
      </c>
    </row>
    <row r="47" spans="1:22" x14ac:dyDescent="0.25">
      <c r="A47" t="s">
        <v>17</v>
      </c>
      <c r="B47" s="22">
        <f>Estrato_Alto!X30</f>
        <v>3</v>
      </c>
      <c r="C47" s="22">
        <f>Estrato_Medio!X30</f>
        <v>3.5</v>
      </c>
      <c r="D47" s="22">
        <f>Estrato_Bajo!X30</f>
        <v>4</v>
      </c>
      <c r="E47" s="20">
        <f>Estrato_Alto!X31</f>
        <v>4.8</v>
      </c>
      <c r="F47" s="20">
        <f>Estrato_Medio!X31</f>
        <v>5.6</v>
      </c>
      <c r="G47" s="20">
        <f>Estrato_Bajo!X31</f>
        <v>6.4</v>
      </c>
      <c r="H47" s="23">
        <f>Estrato_Alto!X32</f>
        <v>3</v>
      </c>
      <c r="I47" s="23">
        <f>Estrato_Medio!X32</f>
        <v>3.5</v>
      </c>
      <c r="J47" s="23">
        <f>Estrato_Bajo!X32</f>
        <v>4</v>
      </c>
      <c r="K47" s="24">
        <f>Estrato_Alto!X33</f>
        <v>5.6</v>
      </c>
      <c r="L47" s="24">
        <f>Estrato_Medio!X33</f>
        <v>6.4</v>
      </c>
      <c r="M47" s="24">
        <f>Estrato_Bajo!X33</f>
        <v>6.4</v>
      </c>
      <c r="N47" s="21">
        <f>Estrato_Alto!X34</f>
        <v>3.5</v>
      </c>
      <c r="O47" s="21">
        <f>Estrato_Medio!X34</f>
        <v>4</v>
      </c>
      <c r="P47" s="21">
        <f>Estrato_Bajo!X34</f>
        <v>4</v>
      </c>
      <c r="Q47" s="25">
        <f>Estrato_Alto!X35</f>
        <v>4.8</v>
      </c>
      <c r="R47" s="25">
        <f>Estrato_Medio!X35</f>
        <v>5.4</v>
      </c>
      <c r="S47" s="25">
        <f>Estrato_Bajo!X35</f>
        <v>5.4</v>
      </c>
      <c r="T47" s="26">
        <f>Estrato_Alto!X36</f>
        <v>6</v>
      </c>
      <c r="U47" s="26">
        <f>Estrato_Medio!X36</f>
        <v>6</v>
      </c>
      <c r="V47" s="26">
        <f>Estrato_Bajo!X36</f>
        <v>6</v>
      </c>
    </row>
    <row r="48" spans="1:22" x14ac:dyDescent="0.25">
      <c r="A48" t="s">
        <v>18</v>
      </c>
      <c r="B48" s="22">
        <f>Estrato_Alto!Y30</f>
        <v>1.8</v>
      </c>
      <c r="C48" s="22">
        <f>Estrato_Medio!Y30</f>
        <v>2.1</v>
      </c>
      <c r="D48" s="22">
        <f>Estrato_Bajo!Y30</f>
        <v>2.4</v>
      </c>
      <c r="E48" s="20">
        <f>Estrato_Alto!Y31</f>
        <v>1.2</v>
      </c>
      <c r="F48" s="20">
        <f>Estrato_Medio!Y31</f>
        <v>1.4</v>
      </c>
      <c r="G48" s="20">
        <f>Estrato_Bajo!Y31</f>
        <v>1.6</v>
      </c>
      <c r="H48" s="23">
        <f>Estrato_Alto!Y32</f>
        <v>0.6</v>
      </c>
      <c r="I48" s="23">
        <f>Estrato_Medio!Y32</f>
        <v>0.7</v>
      </c>
      <c r="J48" s="23">
        <f>Estrato_Bajo!Y32</f>
        <v>0.8</v>
      </c>
      <c r="K48" s="24">
        <f>Estrato_Alto!Y33</f>
        <v>1.4</v>
      </c>
      <c r="L48" s="24">
        <f>Estrato_Medio!Y33</f>
        <v>1.6</v>
      </c>
      <c r="M48" s="24">
        <f>Estrato_Bajo!Y33</f>
        <v>1.6</v>
      </c>
      <c r="N48" s="21">
        <f>Estrato_Alto!Y34</f>
        <v>0.7</v>
      </c>
      <c r="O48" s="21">
        <f>Estrato_Medio!Y34</f>
        <v>0.8</v>
      </c>
      <c r="P48" s="21">
        <f>Estrato_Bajo!Y34</f>
        <v>0.8</v>
      </c>
      <c r="Q48" s="25">
        <f>Estrato_Alto!Y35</f>
        <v>0</v>
      </c>
      <c r="R48" s="25">
        <f>Estrato_Medio!Y35</f>
        <v>0</v>
      </c>
      <c r="S48" s="25">
        <f>Estrato_Bajo!Y35</f>
        <v>0</v>
      </c>
      <c r="T48" s="26">
        <f>Estrato_Alto!Y36</f>
        <v>0</v>
      </c>
      <c r="U48" s="26">
        <f>Estrato_Medio!Y36</f>
        <v>0</v>
      </c>
      <c r="V48" s="26">
        <f>Estrato_Bajo!Y36</f>
        <v>0</v>
      </c>
    </row>
    <row r="49" spans="1:22" x14ac:dyDescent="0.25">
      <c r="A49" t="s">
        <v>19</v>
      </c>
      <c r="B49" s="22">
        <f>Estrato_Alto!Z30</f>
        <v>10.8</v>
      </c>
      <c r="C49" s="22">
        <f>Estrato_Medio!Z30</f>
        <v>12.6</v>
      </c>
      <c r="D49" s="22">
        <f>Estrato_Bajo!Z30</f>
        <v>14.4</v>
      </c>
      <c r="E49" s="20">
        <f>Estrato_Alto!Z31</f>
        <v>9</v>
      </c>
      <c r="F49" s="20">
        <f>Estrato_Medio!Z31</f>
        <v>10.5</v>
      </c>
      <c r="G49" s="20">
        <f>Estrato_Bajo!Z31</f>
        <v>12</v>
      </c>
      <c r="H49" s="23">
        <f>Estrato_Alto!Z32</f>
        <v>12.6</v>
      </c>
      <c r="I49" s="23">
        <f>Estrato_Medio!Z32</f>
        <v>14.7</v>
      </c>
      <c r="J49" s="23">
        <f>Estrato_Bajo!Z32</f>
        <v>16.8</v>
      </c>
      <c r="K49" s="24">
        <f>Estrato_Alto!Z33</f>
        <v>10.5</v>
      </c>
      <c r="L49" s="24">
        <f>Estrato_Medio!Z33</f>
        <v>12</v>
      </c>
      <c r="M49" s="24">
        <f>Estrato_Bajo!Z33</f>
        <v>12</v>
      </c>
      <c r="N49" s="21">
        <f>Estrato_Alto!Z34</f>
        <v>14.7</v>
      </c>
      <c r="O49" s="21">
        <f>Estrato_Medio!Z34</f>
        <v>16.8</v>
      </c>
      <c r="P49" s="21">
        <f>Estrato_Bajo!Z34</f>
        <v>16.8</v>
      </c>
      <c r="Q49" s="25">
        <f>Estrato_Alto!Z35</f>
        <v>16.8</v>
      </c>
      <c r="R49" s="25">
        <f>Estrato_Medio!Z35</f>
        <v>18.899999999999999</v>
      </c>
      <c r="S49" s="25">
        <f>Estrato_Bajo!Z35</f>
        <v>18.899999999999999</v>
      </c>
      <c r="T49" s="26">
        <f>Estrato_Alto!Z36</f>
        <v>21</v>
      </c>
      <c r="U49" s="26">
        <f>Estrato_Medio!Z36</f>
        <v>21</v>
      </c>
      <c r="V49" s="26">
        <f>Estrato_Bajo!Z36</f>
        <v>21</v>
      </c>
    </row>
    <row r="50" spans="1:22" x14ac:dyDescent="0.25">
      <c r="A50" t="s">
        <v>20</v>
      </c>
      <c r="B50" s="22">
        <f>Estrato_Alto!AA30</f>
        <v>4.5</v>
      </c>
      <c r="C50" s="22">
        <f>Estrato_Medio!AA30</f>
        <v>5.25</v>
      </c>
      <c r="D50" s="22">
        <f>Estrato_Bajo!AA30</f>
        <v>6</v>
      </c>
      <c r="E50" s="20">
        <f>Estrato_Alto!AA31</f>
        <v>7.2</v>
      </c>
      <c r="F50" s="20">
        <f>Estrato_Medio!AA31</f>
        <v>8.4</v>
      </c>
      <c r="G50" s="20">
        <f>Estrato_Bajo!AA31</f>
        <v>9.6</v>
      </c>
      <c r="H50" s="23">
        <f>Estrato_Alto!AA32</f>
        <v>4.5</v>
      </c>
      <c r="I50" s="23">
        <f>Estrato_Medio!AA32</f>
        <v>5.25</v>
      </c>
      <c r="J50" s="23">
        <f>Estrato_Bajo!AA32</f>
        <v>6</v>
      </c>
      <c r="K50" s="24">
        <f>Estrato_Alto!AA33</f>
        <v>8.4</v>
      </c>
      <c r="L50" s="24">
        <f>Estrato_Medio!AA33</f>
        <v>9.6</v>
      </c>
      <c r="M50" s="24">
        <f>Estrato_Bajo!AA33</f>
        <v>9.6</v>
      </c>
      <c r="N50" s="21">
        <f>Estrato_Alto!AA34</f>
        <v>5.25</v>
      </c>
      <c r="O50" s="21">
        <f>Estrato_Medio!AA34</f>
        <v>6</v>
      </c>
      <c r="P50" s="21">
        <f>Estrato_Bajo!AA34</f>
        <v>6</v>
      </c>
      <c r="Q50" s="25">
        <f>Estrato_Alto!AA35</f>
        <v>7.2</v>
      </c>
      <c r="R50" s="25">
        <f>Estrato_Medio!AA35</f>
        <v>8.1</v>
      </c>
      <c r="S50" s="25">
        <f>Estrato_Bajo!AA35</f>
        <v>8.1</v>
      </c>
      <c r="T50" s="26">
        <f>Estrato_Alto!AA36</f>
        <v>9</v>
      </c>
      <c r="U50" s="26">
        <f>Estrato_Medio!AA36</f>
        <v>9</v>
      </c>
      <c r="V50" s="26">
        <f>Estrato_Bajo!AA36</f>
        <v>9</v>
      </c>
    </row>
    <row r="51" spans="1:22" x14ac:dyDescent="0.25">
      <c r="A51" t="s">
        <v>21</v>
      </c>
      <c r="B51" s="22">
        <f>Estrato_Alto!AB30</f>
        <v>2.7</v>
      </c>
      <c r="C51" s="22">
        <f>Estrato_Medio!AB30</f>
        <v>3.15</v>
      </c>
      <c r="D51" s="22">
        <f>Estrato_Bajo!AB30</f>
        <v>3.6</v>
      </c>
      <c r="E51" s="20">
        <f>Estrato_Alto!AB31</f>
        <v>1.8</v>
      </c>
      <c r="F51" s="20">
        <f>Estrato_Medio!AB31</f>
        <v>2.1</v>
      </c>
      <c r="G51" s="20">
        <f>Estrato_Bajo!AB31</f>
        <v>2.4</v>
      </c>
      <c r="H51" s="23">
        <f>Estrato_Alto!AB32</f>
        <v>0.9</v>
      </c>
      <c r="I51" s="23">
        <f>Estrato_Medio!AB32</f>
        <v>1.05</v>
      </c>
      <c r="J51" s="23">
        <f>Estrato_Bajo!AB32</f>
        <v>1.2</v>
      </c>
      <c r="K51" s="24">
        <f>Estrato_Alto!AB33</f>
        <v>2.1</v>
      </c>
      <c r="L51" s="24">
        <f>Estrato_Medio!AB33</f>
        <v>2.4</v>
      </c>
      <c r="M51" s="24">
        <f>Estrato_Bajo!AB33</f>
        <v>2.4</v>
      </c>
      <c r="N51" s="21">
        <f>Estrato_Alto!AB34</f>
        <v>1.05</v>
      </c>
      <c r="O51" s="21">
        <f>Estrato_Medio!AB34</f>
        <v>1.2</v>
      </c>
      <c r="P51" s="21">
        <f>Estrato_Bajo!AB34</f>
        <v>1.2</v>
      </c>
      <c r="Q51" s="25">
        <f>Estrato_Alto!AB35</f>
        <v>0</v>
      </c>
      <c r="R51" s="25">
        <f>Estrato_Medio!AB35</f>
        <v>0</v>
      </c>
      <c r="S51" s="25">
        <f>Estrato_Bajo!AB35</f>
        <v>0</v>
      </c>
      <c r="T51" s="26">
        <f>Estrato_Alto!AB36</f>
        <v>0</v>
      </c>
      <c r="U51" s="26">
        <f>Estrato_Medio!AB36</f>
        <v>0</v>
      </c>
      <c r="V51" s="26">
        <f>Estrato_Bajo!AB36</f>
        <v>0</v>
      </c>
    </row>
    <row r="52" spans="1:22" x14ac:dyDescent="0.25">
      <c r="A52" t="s">
        <v>35</v>
      </c>
      <c r="B52" s="22">
        <f>Estrato_Alto!AC30</f>
        <v>0</v>
      </c>
      <c r="C52" s="22">
        <f>Estrato_Medio!AC30</f>
        <v>0</v>
      </c>
      <c r="D52" s="22">
        <f>Estrato_Bajo!AC30</f>
        <v>0</v>
      </c>
      <c r="E52" s="20">
        <f>Estrato_Alto!AC31</f>
        <v>0</v>
      </c>
      <c r="F52" s="20">
        <f>Estrato_Medio!AC31</f>
        <v>0</v>
      </c>
      <c r="G52" s="20">
        <f>Estrato_Bajo!AC31</f>
        <v>0</v>
      </c>
      <c r="H52" s="23">
        <f>Estrato_Alto!AC32</f>
        <v>0</v>
      </c>
      <c r="I52" s="23">
        <f>Estrato_Medio!AC32</f>
        <v>0</v>
      </c>
      <c r="J52" s="23">
        <f>Estrato_Bajo!AC32</f>
        <v>0</v>
      </c>
      <c r="K52" s="24">
        <f>Estrato_Alto!AC33</f>
        <v>0</v>
      </c>
      <c r="L52" s="24">
        <f>Estrato_Medio!AC33</f>
        <v>0</v>
      </c>
      <c r="M52" s="24">
        <f>Estrato_Bajo!AC33</f>
        <v>0</v>
      </c>
      <c r="N52" s="21">
        <f>Estrato_Alto!AC34</f>
        <v>0</v>
      </c>
      <c r="O52" s="21">
        <f>Estrato_Medio!AC34</f>
        <v>0</v>
      </c>
      <c r="P52" s="21">
        <f>Estrato_Bajo!AC34</f>
        <v>0</v>
      </c>
      <c r="Q52" s="25">
        <f>Estrato_Alto!AC35</f>
        <v>0</v>
      </c>
      <c r="R52" s="25">
        <f>Estrato_Medio!AC35</f>
        <v>0</v>
      </c>
      <c r="S52" s="25">
        <f>Estrato_Bajo!AC35</f>
        <v>0</v>
      </c>
      <c r="T52" s="26">
        <f>Estrato_Alto!AC36</f>
        <v>0</v>
      </c>
      <c r="U52" s="26">
        <f>Estrato_Medio!AC36</f>
        <v>0</v>
      </c>
      <c r="V52" s="26">
        <f>Estrato_Bajo!AC36</f>
        <v>0</v>
      </c>
    </row>
    <row r="53" spans="1:22" x14ac:dyDescent="0.25">
      <c r="A53" t="s">
        <v>36</v>
      </c>
      <c r="B53" s="22">
        <f>Estrato_Alto!AD30</f>
        <v>0</v>
      </c>
      <c r="C53" s="22">
        <f>Estrato_Medio!AD30</f>
        <v>0</v>
      </c>
      <c r="D53" s="22">
        <f>Estrato_Bajo!AD30</f>
        <v>0</v>
      </c>
      <c r="E53" s="20">
        <f>Estrato_Alto!AD31</f>
        <v>0</v>
      </c>
      <c r="F53" s="20">
        <f>Estrato_Medio!AD31</f>
        <v>0</v>
      </c>
      <c r="G53" s="20">
        <f>Estrato_Bajo!AD31</f>
        <v>0</v>
      </c>
      <c r="H53" s="23">
        <f>Estrato_Alto!AD32</f>
        <v>0</v>
      </c>
      <c r="I53" s="23">
        <f>Estrato_Medio!AD32</f>
        <v>0</v>
      </c>
      <c r="J53" s="23">
        <f>Estrato_Bajo!AD32</f>
        <v>0</v>
      </c>
      <c r="K53" s="24">
        <f>Estrato_Alto!AD33</f>
        <v>0</v>
      </c>
      <c r="L53" s="24">
        <f>Estrato_Medio!AD33</f>
        <v>0</v>
      </c>
      <c r="M53" s="24">
        <f>Estrato_Bajo!AD33</f>
        <v>0</v>
      </c>
      <c r="N53" s="21">
        <f>Estrato_Alto!AD34</f>
        <v>0</v>
      </c>
      <c r="O53" s="21">
        <f>Estrato_Medio!AD34</f>
        <v>0</v>
      </c>
      <c r="P53" s="21">
        <f>Estrato_Bajo!AD34</f>
        <v>0</v>
      </c>
      <c r="Q53" s="25">
        <f>Estrato_Alto!AD35</f>
        <v>0</v>
      </c>
      <c r="R53" s="25">
        <f>Estrato_Medio!AD35</f>
        <v>0</v>
      </c>
      <c r="S53" s="25">
        <f>Estrato_Bajo!AD35</f>
        <v>0</v>
      </c>
      <c r="T53" s="26">
        <f>Estrato_Alto!AD36</f>
        <v>0</v>
      </c>
      <c r="U53" s="26">
        <f>Estrato_Medio!AD36</f>
        <v>0</v>
      </c>
      <c r="V53" s="26">
        <f>Estrato_Bajo!AD36</f>
        <v>0</v>
      </c>
    </row>
    <row r="54" spans="1:22" x14ac:dyDescent="0.25">
      <c r="A54" t="s">
        <v>56</v>
      </c>
      <c r="B54" s="22">
        <f>Estrato_Alto!AE30</f>
        <v>30</v>
      </c>
      <c r="C54" s="22">
        <f>Estrato_Medio!AE30</f>
        <v>35</v>
      </c>
      <c r="D54" s="22">
        <f>Estrato_Bajo!AE30</f>
        <v>40</v>
      </c>
      <c r="E54" s="20">
        <f>Estrato_Alto!AE31</f>
        <v>30</v>
      </c>
      <c r="F54" s="20">
        <f>Estrato_Medio!AE31</f>
        <v>35</v>
      </c>
      <c r="G54" s="20">
        <f>Estrato_Bajo!AE31</f>
        <v>40</v>
      </c>
      <c r="H54" s="23">
        <f>Estrato_Alto!AE32</f>
        <v>30</v>
      </c>
      <c r="I54" s="23">
        <f>Estrato_Medio!AE32</f>
        <v>35</v>
      </c>
      <c r="J54" s="23">
        <f>Estrato_Bajo!AE32</f>
        <v>40</v>
      </c>
      <c r="K54" s="24">
        <f>Estrato_Alto!AE33</f>
        <v>35</v>
      </c>
      <c r="L54" s="24">
        <f>Estrato_Medio!AE33</f>
        <v>40</v>
      </c>
      <c r="M54" s="24">
        <f>Estrato_Bajo!AE33</f>
        <v>40</v>
      </c>
      <c r="N54" s="21">
        <f>Estrato_Alto!AE34</f>
        <v>35</v>
      </c>
      <c r="O54" s="21">
        <f>Estrato_Medio!AE34</f>
        <v>40</v>
      </c>
      <c r="P54" s="21">
        <f>Estrato_Bajo!AE34</f>
        <v>40</v>
      </c>
      <c r="Q54" s="25">
        <f>Estrato_Alto!AE35</f>
        <v>40</v>
      </c>
      <c r="R54" s="25">
        <f>Estrato_Medio!AE35</f>
        <v>45</v>
      </c>
      <c r="S54" s="25">
        <f>Estrato_Bajo!AE35</f>
        <v>45</v>
      </c>
      <c r="T54" s="26">
        <f>Estrato_Alto!AE36</f>
        <v>50</v>
      </c>
      <c r="U54" s="26">
        <f>Estrato_Medio!AE36</f>
        <v>50</v>
      </c>
      <c r="V54" s="26">
        <f>Estrato_Bajo!AE36</f>
        <v>50</v>
      </c>
    </row>
    <row r="55" spans="1:22" x14ac:dyDescent="0.25">
      <c r="A55" t="s">
        <v>57</v>
      </c>
      <c r="B55" s="22">
        <f>Estrato_Alto!AF30</f>
        <v>0</v>
      </c>
      <c r="C55" s="22">
        <f>Estrato_Medio!AF30</f>
        <v>0</v>
      </c>
      <c r="D55" s="22">
        <f>Estrato_Bajo!AF30</f>
        <v>0</v>
      </c>
      <c r="E55" s="20">
        <f>Estrato_Alto!AF31</f>
        <v>0</v>
      </c>
      <c r="F55" s="20">
        <f>Estrato_Medio!AF31</f>
        <v>0</v>
      </c>
      <c r="G55" s="20">
        <f>Estrato_Bajo!AF31</f>
        <v>0</v>
      </c>
      <c r="H55" s="23">
        <f>Estrato_Alto!AF32</f>
        <v>0</v>
      </c>
      <c r="I55" s="23">
        <f>Estrato_Medio!AF32</f>
        <v>0</v>
      </c>
      <c r="J55" s="23">
        <f>Estrato_Bajo!AF32</f>
        <v>0</v>
      </c>
      <c r="K55" s="24">
        <f>Estrato_Alto!AF33</f>
        <v>0</v>
      </c>
      <c r="L55" s="24">
        <f>Estrato_Medio!AF33</f>
        <v>0</v>
      </c>
      <c r="M55" s="24">
        <f>Estrato_Bajo!AF33</f>
        <v>0</v>
      </c>
      <c r="N55" s="21">
        <f>Estrato_Alto!AF34</f>
        <v>0</v>
      </c>
      <c r="O55" s="21">
        <f>Estrato_Medio!AF34</f>
        <v>0</v>
      </c>
      <c r="P55" s="21">
        <f>Estrato_Bajo!AF34</f>
        <v>0</v>
      </c>
      <c r="Q55" s="25">
        <f>Estrato_Alto!AF35</f>
        <v>0</v>
      </c>
      <c r="R55" s="25">
        <f>Estrato_Medio!AF35</f>
        <v>0</v>
      </c>
      <c r="S55" s="25">
        <f>Estrato_Bajo!AF35</f>
        <v>0</v>
      </c>
      <c r="T55" s="26">
        <f>Estrato_Alto!AF36</f>
        <v>0</v>
      </c>
      <c r="U55" s="26">
        <f>Estrato_Medio!AF36</f>
        <v>0</v>
      </c>
      <c r="V55" s="26">
        <f>Estrato_Bajo!AF36</f>
        <v>0</v>
      </c>
    </row>
    <row r="56" spans="1:22" x14ac:dyDescent="0.25">
      <c r="A56" t="s">
        <v>58</v>
      </c>
      <c r="B56" s="22">
        <f>Estrato_Alto!AG30</f>
        <v>0</v>
      </c>
      <c r="C56" s="22">
        <f>Estrato_Medio!AG30</f>
        <v>0</v>
      </c>
      <c r="D56" s="22">
        <f>Estrato_Bajo!AG30</f>
        <v>0</v>
      </c>
      <c r="E56" s="20">
        <f>Estrato_Alto!AG31</f>
        <v>0</v>
      </c>
      <c r="F56" s="20">
        <f>Estrato_Medio!AG31</f>
        <v>0</v>
      </c>
      <c r="G56" s="20">
        <f>Estrato_Bajo!AG31</f>
        <v>0</v>
      </c>
      <c r="H56" s="23">
        <f>Estrato_Alto!AG32</f>
        <v>0</v>
      </c>
      <c r="I56" s="23">
        <f>Estrato_Medio!AG32</f>
        <v>0</v>
      </c>
      <c r="J56" s="23">
        <f>Estrato_Bajo!AG32</f>
        <v>0</v>
      </c>
      <c r="K56" s="24">
        <f>Estrato_Alto!AG33</f>
        <v>0</v>
      </c>
      <c r="L56" s="24">
        <f>Estrato_Medio!AG33</f>
        <v>0</v>
      </c>
      <c r="M56" s="24">
        <f>Estrato_Bajo!AG33</f>
        <v>0</v>
      </c>
      <c r="N56" s="21">
        <f>Estrato_Alto!AG34</f>
        <v>0</v>
      </c>
      <c r="O56" s="21">
        <f>Estrato_Medio!AG34</f>
        <v>0</v>
      </c>
      <c r="P56" s="21">
        <f>Estrato_Bajo!AG34</f>
        <v>0</v>
      </c>
      <c r="Q56" s="25">
        <f>Estrato_Alto!AG35</f>
        <v>0</v>
      </c>
      <c r="R56" s="25">
        <f>Estrato_Medio!AG35</f>
        <v>0</v>
      </c>
      <c r="S56" s="25">
        <f>Estrato_Bajo!AG35</f>
        <v>0</v>
      </c>
      <c r="T56" s="26">
        <f>Estrato_Alto!AG36</f>
        <v>0</v>
      </c>
      <c r="U56" s="26">
        <f>Estrato_Medio!AG36</f>
        <v>0</v>
      </c>
      <c r="V56" s="26">
        <f>Estrato_Bajo!AG36</f>
        <v>0</v>
      </c>
    </row>
    <row r="57" spans="1:22" x14ac:dyDescent="0.25">
      <c r="A57" t="s">
        <v>59</v>
      </c>
      <c r="B57" s="22">
        <f>Estrato_Alto!AH30</f>
        <v>0</v>
      </c>
      <c r="C57" s="22">
        <f>Estrato_Medio!AH30</f>
        <v>0</v>
      </c>
      <c r="D57" s="22">
        <f>Estrato_Bajo!AH30</f>
        <v>0</v>
      </c>
      <c r="E57" s="20">
        <f>Estrato_Alto!AH31</f>
        <v>0</v>
      </c>
      <c r="F57" s="20">
        <f>Estrato_Medio!AH31</f>
        <v>0</v>
      </c>
      <c r="G57" s="20">
        <f>Estrato_Bajo!AH31</f>
        <v>0</v>
      </c>
      <c r="H57" s="23">
        <f>Estrato_Alto!AH32</f>
        <v>0</v>
      </c>
      <c r="I57" s="23">
        <f>Estrato_Medio!AH32</f>
        <v>0</v>
      </c>
      <c r="J57" s="23">
        <f>Estrato_Bajo!AH32</f>
        <v>0</v>
      </c>
      <c r="K57" s="24">
        <f>Estrato_Alto!AH33</f>
        <v>0</v>
      </c>
      <c r="L57" s="24">
        <f>Estrato_Medio!AH33</f>
        <v>0</v>
      </c>
      <c r="M57" s="24">
        <f>Estrato_Bajo!AH33</f>
        <v>0</v>
      </c>
      <c r="N57" s="21">
        <f>Estrato_Alto!AH34</f>
        <v>0</v>
      </c>
      <c r="O57" s="21">
        <f>Estrato_Medio!AH34</f>
        <v>0</v>
      </c>
      <c r="P57" s="21">
        <f>Estrato_Bajo!AH34</f>
        <v>0</v>
      </c>
      <c r="Q57" s="25">
        <f>Estrato_Alto!AH35</f>
        <v>0</v>
      </c>
      <c r="R57" s="25">
        <f>Estrato_Medio!AH35</f>
        <v>0</v>
      </c>
      <c r="S57" s="25">
        <f>Estrato_Bajo!AH35</f>
        <v>0</v>
      </c>
      <c r="T57" s="26">
        <f>Estrato_Alto!AH36</f>
        <v>0</v>
      </c>
      <c r="U57" s="26">
        <f>Estrato_Medio!AH36</f>
        <v>0</v>
      </c>
      <c r="V57" s="26">
        <f>Estrato_Bajo!AH36</f>
        <v>0</v>
      </c>
    </row>
    <row r="58" spans="1:22" x14ac:dyDescent="0.25">
      <c r="A58" t="s">
        <v>22</v>
      </c>
      <c r="B58" s="22">
        <f>Estrato_Alto!AI30</f>
        <v>6</v>
      </c>
      <c r="C58" s="22">
        <f>Estrato_Medio!AI30</f>
        <v>4.5</v>
      </c>
      <c r="D58" s="22">
        <f>Estrato_Bajo!AI30</f>
        <v>3</v>
      </c>
      <c r="E58" s="20">
        <f>Estrato_Alto!AI31</f>
        <v>5</v>
      </c>
      <c r="F58" s="20">
        <f>Estrato_Medio!AI31</f>
        <v>3.75</v>
      </c>
      <c r="G58" s="20">
        <f>Estrato_Bajo!AI31</f>
        <v>2.5</v>
      </c>
      <c r="H58" s="23">
        <f>Estrato_Alto!AI32</f>
        <v>7</v>
      </c>
      <c r="I58" s="23">
        <f>Estrato_Medio!AI32</f>
        <v>5.25</v>
      </c>
      <c r="J58" s="23">
        <f>Estrato_Bajo!AI32</f>
        <v>3.5</v>
      </c>
      <c r="K58" s="24">
        <f>Estrato_Alto!AI33</f>
        <v>3.75</v>
      </c>
      <c r="L58" s="24">
        <f>Estrato_Medio!AI33</f>
        <v>2.5</v>
      </c>
      <c r="M58" s="24">
        <f>Estrato_Bajo!AI33</f>
        <v>2.5</v>
      </c>
      <c r="N58" s="21">
        <f>Estrato_Alto!AI34</f>
        <v>5.25</v>
      </c>
      <c r="O58" s="21">
        <f>Estrato_Medio!AI34</f>
        <v>3.5</v>
      </c>
      <c r="P58" s="21">
        <f>Estrato_Bajo!AI34</f>
        <v>3.5</v>
      </c>
      <c r="Q58" s="25">
        <f>Estrato_Alto!AI35</f>
        <v>3.5</v>
      </c>
      <c r="R58" s="25">
        <f>Estrato_Medio!AI35</f>
        <v>1.75</v>
      </c>
      <c r="S58" s="25">
        <f>Estrato_Bajo!AI35</f>
        <v>1.75</v>
      </c>
      <c r="T58" s="26">
        <f>Estrato_Alto!AI36</f>
        <v>0</v>
      </c>
      <c r="U58" s="26">
        <f>Estrato_Medio!AI36</f>
        <v>0</v>
      </c>
      <c r="V58" s="26">
        <f>Estrato_Bajo!AI36</f>
        <v>0</v>
      </c>
    </row>
    <row r="59" spans="1:22" x14ac:dyDescent="0.25">
      <c r="A59" t="s">
        <v>23</v>
      </c>
      <c r="B59" s="22">
        <f>Estrato_Alto!AJ30</f>
        <v>2.5</v>
      </c>
      <c r="C59" s="22">
        <f>Estrato_Medio!AJ30</f>
        <v>1.875</v>
      </c>
      <c r="D59" s="22">
        <f>Estrato_Bajo!AJ30</f>
        <v>1.25</v>
      </c>
      <c r="E59" s="20">
        <f>Estrato_Alto!AJ31</f>
        <v>4</v>
      </c>
      <c r="F59" s="20">
        <f>Estrato_Medio!AJ31</f>
        <v>3</v>
      </c>
      <c r="G59" s="20">
        <f>Estrato_Bajo!AJ31</f>
        <v>2</v>
      </c>
      <c r="H59" s="23">
        <f>Estrato_Alto!AJ32</f>
        <v>2.5</v>
      </c>
      <c r="I59" s="23">
        <f>Estrato_Medio!AJ32</f>
        <v>1.875</v>
      </c>
      <c r="J59" s="23">
        <f>Estrato_Bajo!AJ32</f>
        <v>1.25</v>
      </c>
      <c r="K59" s="24">
        <f>Estrato_Alto!AJ33</f>
        <v>3</v>
      </c>
      <c r="L59" s="24">
        <f>Estrato_Medio!AJ33</f>
        <v>2</v>
      </c>
      <c r="M59" s="24">
        <f>Estrato_Bajo!AJ33</f>
        <v>2</v>
      </c>
      <c r="N59" s="21">
        <f>Estrato_Alto!AJ34</f>
        <v>1.875</v>
      </c>
      <c r="O59" s="21">
        <f>Estrato_Medio!AJ34</f>
        <v>1.25</v>
      </c>
      <c r="P59" s="21">
        <f>Estrato_Bajo!AJ34</f>
        <v>1.25</v>
      </c>
      <c r="Q59" s="25">
        <f>Estrato_Alto!AJ35</f>
        <v>1.5</v>
      </c>
      <c r="R59" s="25">
        <f>Estrato_Medio!AJ35</f>
        <v>0.75</v>
      </c>
      <c r="S59" s="25">
        <f>Estrato_Bajo!AJ35</f>
        <v>0.75</v>
      </c>
      <c r="T59" s="26">
        <f>Estrato_Alto!AJ36</f>
        <v>0</v>
      </c>
      <c r="U59" s="26">
        <f>Estrato_Medio!AJ36</f>
        <v>0</v>
      </c>
      <c r="V59" s="26">
        <f>Estrato_Bajo!AJ36</f>
        <v>0</v>
      </c>
    </row>
    <row r="60" spans="1:22" x14ac:dyDescent="0.25">
      <c r="A60" t="s">
        <v>24</v>
      </c>
      <c r="B60" s="22">
        <f>Estrato_Alto!AK30</f>
        <v>1.5</v>
      </c>
      <c r="C60" s="22">
        <f>Estrato_Medio!AK30</f>
        <v>1.125</v>
      </c>
      <c r="D60" s="22">
        <f>Estrato_Bajo!AK30</f>
        <v>0.75</v>
      </c>
      <c r="E60" s="20">
        <f>Estrato_Alto!AK31</f>
        <v>1</v>
      </c>
      <c r="F60" s="20">
        <f>Estrato_Medio!AK31</f>
        <v>0.75</v>
      </c>
      <c r="G60" s="20">
        <f>Estrato_Bajo!AK31</f>
        <v>0.5</v>
      </c>
      <c r="H60" s="23">
        <f>Estrato_Alto!AK32</f>
        <v>0.5</v>
      </c>
      <c r="I60" s="23">
        <f>Estrato_Medio!AK32</f>
        <v>0.375</v>
      </c>
      <c r="J60" s="23">
        <f>Estrato_Bajo!AK32</f>
        <v>0.25</v>
      </c>
      <c r="K60" s="24">
        <f>Estrato_Alto!AK33</f>
        <v>0.75</v>
      </c>
      <c r="L60" s="24">
        <f>Estrato_Medio!AK33</f>
        <v>0.5</v>
      </c>
      <c r="M60" s="24">
        <f>Estrato_Bajo!AK33</f>
        <v>0.5</v>
      </c>
      <c r="N60" s="21">
        <f>Estrato_Alto!AK34</f>
        <v>0.375</v>
      </c>
      <c r="O60" s="21">
        <f>Estrato_Medio!AK34</f>
        <v>0.25</v>
      </c>
      <c r="P60" s="21">
        <f>Estrato_Bajo!AK34</f>
        <v>0.25</v>
      </c>
      <c r="Q60" s="25">
        <f>Estrato_Alto!AK35</f>
        <v>0</v>
      </c>
      <c r="R60" s="25">
        <f>Estrato_Medio!AK35</f>
        <v>0</v>
      </c>
      <c r="S60" s="25">
        <f>Estrato_Bajo!AK35</f>
        <v>0</v>
      </c>
      <c r="T60" s="26">
        <f>Estrato_Alto!AK36</f>
        <v>0</v>
      </c>
      <c r="U60" s="26">
        <f>Estrato_Medio!AK36</f>
        <v>0</v>
      </c>
      <c r="V60" s="26">
        <f>Estrato_Bajo!AK36</f>
        <v>0</v>
      </c>
    </row>
    <row r="61" spans="1:22" x14ac:dyDescent="0.25">
      <c r="A61" t="s">
        <v>25</v>
      </c>
      <c r="B61" s="22">
        <f>Estrato_Alto!AL30</f>
        <v>3</v>
      </c>
      <c r="C61" s="22">
        <f>Estrato_Medio!AL30</f>
        <v>2.25</v>
      </c>
      <c r="D61" s="22">
        <f>Estrato_Bajo!AL30</f>
        <v>1.5</v>
      </c>
      <c r="E61" s="20">
        <f>Estrato_Alto!AL31</f>
        <v>3</v>
      </c>
      <c r="F61" s="20">
        <f>Estrato_Medio!AL31</f>
        <v>2.25</v>
      </c>
      <c r="G61" s="20">
        <f>Estrato_Bajo!AL31</f>
        <v>1.5</v>
      </c>
      <c r="H61" s="23">
        <f>Estrato_Alto!AL32</f>
        <v>3</v>
      </c>
      <c r="I61" s="23">
        <f>Estrato_Medio!AL32</f>
        <v>2.25</v>
      </c>
      <c r="J61" s="23">
        <f>Estrato_Bajo!AL32</f>
        <v>1.5</v>
      </c>
      <c r="K61" s="24">
        <f>Estrato_Alto!AL33</f>
        <v>2.25</v>
      </c>
      <c r="L61" s="24">
        <f>Estrato_Medio!AL33</f>
        <v>1.5</v>
      </c>
      <c r="M61" s="24">
        <f>Estrato_Bajo!AL33</f>
        <v>1.5</v>
      </c>
      <c r="N61" s="21">
        <f>Estrato_Alto!AL34</f>
        <v>2.25</v>
      </c>
      <c r="O61" s="21">
        <f>Estrato_Medio!AL34</f>
        <v>1.5</v>
      </c>
      <c r="P61" s="21">
        <f>Estrato_Bajo!AL34</f>
        <v>1.5</v>
      </c>
      <c r="Q61" s="25">
        <f>Estrato_Alto!AL35</f>
        <v>1.5</v>
      </c>
      <c r="R61" s="25">
        <f>Estrato_Medio!AL35</f>
        <v>0.75</v>
      </c>
      <c r="S61" s="25">
        <f>Estrato_Bajo!AL35</f>
        <v>0.75</v>
      </c>
      <c r="T61" s="26">
        <f>Estrato_Alto!AL36</f>
        <v>0</v>
      </c>
      <c r="U61" s="26">
        <f>Estrato_Medio!AL36</f>
        <v>0</v>
      </c>
      <c r="V61" s="26">
        <f>Estrato_Bajo!AL36</f>
        <v>0</v>
      </c>
    </row>
    <row r="62" spans="1:22" x14ac:dyDescent="0.25">
      <c r="A62" t="s">
        <v>26</v>
      </c>
      <c r="B62" s="22">
        <f>Estrato_Alto!AM30</f>
        <v>3</v>
      </c>
      <c r="C62" s="22">
        <f>Estrato_Medio!AM30</f>
        <v>2.25</v>
      </c>
      <c r="D62" s="22">
        <f>Estrato_Bajo!AM30</f>
        <v>1.5</v>
      </c>
      <c r="E62" s="20">
        <f>Estrato_Alto!AM31</f>
        <v>3</v>
      </c>
      <c r="F62" s="20">
        <f>Estrato_Medio!AM31</f>
        <v>2.25</v>
      </c>
      <c r="G62" s="20">
        <f>Estrato_Bajo!AM31</f>
        <v>1.5</v>
      </c>
      <c r="H62" s="23">
        <f>Estrato_Alto!AM32</f>
        <v>3</v>
      </c>
      <c r="I62" s="23">
        <f>Estrato_Medio!AM32</f>
        <v>2.25</v>
      </c>
      <c r="J62" s="23">
        <f>Estrato_Bajo!AM32</f>
        <v>1.5</v>
      </c>
      <c r="K62" s="24">
        <f>Estrato_Alto!AM33</f>
        <v>2.25</v>
      </c>
      <c r="L62" s="24">
        <f>Estrato_Medio!AM33</f>
        <v>1.5</v>
      </c>
      <c r="M62" s="24">
        <f>Estrato_Bajo!AM33</f>
        <v>1.5</v>
      </c>
      <c r="N62" s="21">
        <f>Estrato_Alto!AM34</f>
        <v>2.25</v>
      </c>
      <c r="O62" s="21">
        <f>Estrato_Medio!AM34</f>
        <v>1.5</v>
      </c>
      <c r="P62" s="21">
        <f>Estrato_Bajo!AM34</f>
        <v>1.5</v>
      </c>
      <c r="Q62" s="25">
        <f>Estrato_Alto!AM35</f>
        <v>1.5</v>
      </c>
      <c r="R62" s="25">
        <f>Estrato_Medio!AM35</f>
        <v>0.75</v>
      </c>
      <c r="S62" s="25">
        <f>Estrato_Bajo!AM35</f>
        <v>0.75</v>
      </c>
      <c r="T62" s="26">
        <f>Estrato_Alto!AM36</f>
        <v>0</v>
      </c>
      <c r="U62" s="26">
        <f>Estrato_Medio!AM36</f>
        <v>0</v>
      </c>
      <c r="V62" s="26">
        <f>Estrato_Bajo!AM36</f>
        <v>0</v>
      </c>
    </row>
    <row r="63" spans="1:22" x14ac:dyDescent="0.25">
      <c r="A63" t="s">
        <v>61</v>
      </c>
      <c r="B63" s="22">
        <f>Estrato_Alto!AN30</f>
        <v>24</v>
      </c>
      <c r="C63" s="22">
        <f>Estrato_Medio!AN30</f>
        <v>18</v>
      </c>
      <c r="D63" s="22">
        <f>Estrato_Bajo!AN30</f>
        <v>12</v>
      </c>
      <c r="E63" s="20">
        <f>Estrato_Alto!AN31</f>
        <v>24</v>
      </c>
      <c r="F63" s="20">
        <f>Estrato_Medio!AN31</f>
        <v>18</v>
      </c>
      <c r="G63" s="20">
        <f>Estrato_Bajo!AN31</f>
        <v>12</v>
      </c>
      <c r="H63" s="23">
        <f>Estrato_Alto!AN32</f>
        <v>24</v>
      </c>
      <c r="I63" s="23">
        <f>Estrato_Medio!AN32</f>
        <v>18</v>
      </c>
      <c r="J63" s="23">
        <f>Estrato_Bajo!AN32</f>
        <v>12</v>
      </c>
      <c r="K63" s="24">
        <f>Estrato_Alto!AN33</f>
        <v>18</v>
      </c>
      <c r="L63" s="24">
        <f>Estrato_Medio!AN33</f>
        <v>12</v>
      </c>
      <c r="M63" s="24">
        <f>Estrato_Bajo!AN33</f>
        <v>12</v>
      </c>
      <c r="N63" s="21">
        <f>Estrato_Alto!AN34</f>
        <v>18</v>
      </c>
      <c r="O63" s="21">
        <f>Estrato_Medio!AN34</f>
        <v>12</v>
      </c>
      <c r="P63" s="21">
        <f>Estrato_Bajo!AN34</f>
        <v>12</v>
      </c>
      <c r="Q63" s="25">
        <f>Estrato_Alto!AN35</f>
        <v>12</v>
      </c>
      <c r="R63" s="25">
        <f>Estrato_Medio!AN35</f>
        <v>6</v>
      </c>
      <c r="S63" s="25">
        <f>Estrato_Bajo!AN35</f>
        <v>6</v>
      </c>
      <c r="T63" s="26">
        <f>Estrato_Alto!AN36</f>
        <v>0</v>
      </c>
      <c r="U63" s="26">
        <f>Estrato_Medio!AN36</f>
        <v>0</v>
      </c>
      <c r="V63" s="26">
        <f>Estrato_Bajo!AN36</f>
        <v>0</v>
      </c>
    </row>
    <row r="64" spans="1:22" x14ac:dyDescent="0.25">
      <c r="A64" s="19" t="s">
        <v>72</v>
      </c>
      <c r="B64" s="19" t="s">
        <v>65</v>
      </c>
      <c r="C64" s="19" t="s">
        <v>66</v>
      </c>
      <c r="D64" s="19" t="s">
        <v>67</v>
      </c>
      <c r="E64" s="19" t="s">
        <v>65</v>
      </c>
      <c r="F64" s="19" t="s">
        <v>66</v>
      </c>
      <c r="G64" s="19" t="s">
        <v>67</v>
      </c>
      <c r="H64" s="19" t="s">
        <v>65</v>
      </c>
      <c r="I64" s="19" t="s">
        <v>66</v>
      </c>
      <c r="J64" s="19" t="s">
        <v>67</v>
      </c>
      <c r="K64" s="19" t="s">
        <v>65</v>
      </c>
      <c r="L64" s="19" t="s">
        <v>66</v>
      </c>
      <c r="M64" s="19" t="s">
        <v>67</v>
      </c>
      <c r="N64" s="19" t="s">
        <v>65</v>
      </c>
      <c r="O64" s="19" t="s">
        <v>66</v>
      </c>
      <c r="P64" s="19" t="s">
        <v>67</v>
      </c>
      <c r="Q64" s="19" t="s">
        <v>65</v>
      </c>
      <c r="R64" s="19" t="s">
        <v>66</v>
      </c>
      <c r="S64" s="19" t="s">
        <v>67</v>
      </c>
      <c r="T64" s="19" t="s">
        <v>65</v>
      </c>
      <c r="U64" s="19" t="s">
        <v>66</v>
      </c>
      <c r="V64" s="19" t="s">
        <v>67</v>
      </c>
    </row>
    <row r="65" spans="1:22" x14ac:dyDescent="0.25">
      <c r="A65" t="s">
        <v>16</v>
      </c>
      <c r="B65" s="22">
        <f>Estrato_Alto!W42</f>
        <v>0</v>
      </c>
      <c r="C65" s="22">
        <f>Estrato_Medio!W42</f>
        <v>0</v>
      </c>
      <c r="D65" s="22">
        <f>Estrato_Bajo!W42</f>
        <v>0</v>
      </c>
      <c r="E65" s="20">
        <f>Estrato_Alto!W43</f>
        <v>0</v>
      </c>
      <c r="F65" s="20">
        <f>Estrato_Medio!W43</f>
        <v>0</v>
      </c>
      <c r="G65" s="20">
        <f>Estrato_Bajo!W43</f>
        <v>0</v>
      </c>
      <c r="H65" s="23">
        <f>Estrato_Alto!W44</f>
        <v>0</v>
      </c>
      <c r="I65" s="23">
        <f>Estrato_Medio!W44</f>
        <v>0</v>
      </c>
      <c r="J65" s="23">
        <f>Estrato_Bajo!W44</f>
        <v>0</v>
      </c>
      <c r="K65" s="24">
        <f>Estrato_Alto!W45</f>
        <v>0</v>
      </c>
      <c r="L65" s="24">
        <f>Estrato_Medio!W45</f>
        <v>0</v>
      </c>
      <c r="M65" s="24">
        <f>Estrato_Bajo!W45</f>
        <v>0</v>
      </c>
      <c r="N65" s="21">
        <f>Estrato_Alto!W46</f>
        <v>0</v>
      </c>
      <c r="O65" s="21">
        <f>Estrato_Medio!W46</f>
        <v>0</v>
      </c>
      <c r="P65" s="21">
        <f>Estrato_Bajo!W46</f>
        <v>0</v>
      </c>
      <c r="Q65" s="25">
        <f>Estrato_Alto!W47</f>
        <v>0</v>
      </c>
      <c r="R65" s="25">
        <f>Estrato_Medio!W47</f>
        <v>0</v>
      </c>
      <c r="S65" s="25">
        <f>Estrato_Bajo!W47</f>
        <v>0</v>
      </c>
      <c r="T65" s="26">
        <f>Estrato_Alto!W48</f>
        <v>0</v>
      </c>
      <c r="U65" s="26">
        <f>Estrato_Medio!W48</f>
        <v>0</v>
      </c>
      <c r="V65" s="26">
        <f>Estrato_Bajo!W48</f>
        <v>0</v>
      </c>
    </row>
    <row r="66" spans="1:22" x14ac:dyDescent="0.25">
      <c r="A66" t="s">
        <v>17</v>
      </c>
      <c r="B66" s="22">
        <f>Estrato_Alto!X42</f>
        <v>11.25</v>
      </c>
      <c r="C66" s="22">
        <f>Estrato_Medio!X42</f>
        <v>18.75</v>
      </c>
      <c r="D66" s="22">
        <f>Estrato_Bajo!X42</f>
        <v>26.25</v>
      </c>
      <c r="E66" s="20">
        <f>Estrato_Alto!X43</f>
        <v>15</v>
      </c>
      <c r="F66" s="20">
        <f>Estrato_Medio!X43</f>
        <v>18.75</v>
      </c>
      <c r="G66" s="20">
        <f>Estrato_Bajo!X43</f>
        <v>26.25</v>
      </c>
      <c r="H66" s="23">
        <f>Estrato_Alto!X44</f>
        <v>15</v>
      </c>
      <c r="I66" s="23">
        <f>Estrato_Medio!X44</f>
        <v>18.75</v>
      </c>
      <c r="J66" s="23">
        <f>Estrato_Bajo!X44</f>
        <v>26.25</v>
      </c>
      <c r="K66" s="24">
        <f>Estrato_Alto!X45</f>
        <v>37.5</v>
      </c>
      <c r="L66" s="24">
        <f>Estrato_Medio!X45</f>
        <v>37.5</v>
      </c>
      <c r="M66" s="24">
        <f>Estrato_Bajo!X45</f>
        <v>37.5</v>
      </c>
      <c r="N66" s="21">
        <f>Estrato_Alto!X46</f>
        <v>33.75</v>
      </c>
      <c r="O66" s="21">
        <f>Estrato_Medio!X46</f>
        <v>33.75</v>
      </c>
      <c r="P66" s="21">
        <f>Estrato_Bajo!X46</f>
        <v>33.75</v>
      </c>
      <c r="Q66" s="25">
        <f>Estrato_Alto!X47</f>
        <v>45</v>
      </c>
      <c r="R66" s="25">
        <f>Estrato_Medio!X47</f>
        <v>45</v>
      </c>
      <c r="S66" s="25">
        <f>Estrato_Bajo!X47</f>
        <v>45</v>
      </c>
      <c r="T66" s="26">
        <f>Estrato_Alto!X48</f>
        <v>50</v>
      </c>
      <c r="U66" s="26">
        <f>Estrato_Medio!X48</f>
        <v>50</v>
      </c>
      <c r="V66" s="26">
        <f>Estrato_Bajo!X48</f>
        <v>50</v>
      </c>
    </row>
    <row r="67" spans="1:22" x14ac:dyDescent="0.25">
      <c r="A67" t="s">
        <v>18</v>
      </c>
      <c r="B67" s="22">
        <f>Estrato_Alto!Y42</f>
        <v>3.75</v>
      </c>
      <c r="C67" s="22">
        <f>Estrato_Medio!Y42</f>
        <v>6.25</v>
      </c>
      <c r="D67" s="22">
        <f>Estrato_Bajo!Y42</f>
        <v>8.75</v>
      </c>
      <c r="E67" s="20">
        <f>Estrato_Alto!Y43</f>
        <v>5</v>
      </c>
      <c r="F67" s="20">
        <f>Estrato_Medio!Y43</f>
        <v>6.25</v>
      </c>
      <c r="G67" s="20">
        <f>Estrato_Bajo!Y43</f>
        <v>8.75</v>
      </c>
      <c r="H67" s="23">
        <f>Estrato_Alto!Y44</f>
        <v>5</v>
      </c>
      <c r="I67" s="23">
        <f>Estrato_Medio!Y44</f>
        <v>6.25</v>
      </c>
      <c r="J67" s="23">
        <f>Estrato_Bajo!Y44</f>
        <v>8.75</v>
      </c>
      <c r="K67" s="24">
        <f>Estrato_Alto!Y45</f>
        <v>12.5</v>
      </c>
      <c r="L67" s="24">
        <f>Estrato_Medio!Y45</f>
        <v>12.5</v>
      </c>
      <c r="M67" s="24">
        <f>Estrato_Bajo!Y45</f>
        <v>12.5</v>
      </c>
      <c r="N67" s="21">
        <f>Estrato_Alto!Y46</f>
        <v>11.25</v>
      </c>
      <c r="O67" s="21">
        <f>Estrato_Medio!Y46</f>
        <v>11.25</v>
      </c>
      <c r="P67" s="21">
        <f>Estrato_Bajo!Y46</f>
        <v>11.25</v>
      </c>
      <c r="Q67" s="25">
        <f>Estrato_Alto!Y47</f>
        <v>15</v>
      </c>
      <c r="R67" s="25">
        <f>Estrato_Medio!Y47</f>
        <v>15</v>
      </c>
      <c r="S67" s="25">
        <f>Estrato_Bajo!Y47</f>
        <v>15</v>
      </c>
      <c r="T67" s="26">
        <f>Estrato_Alto!Y48</f>
        <v>0</v>
      </c>
      <c r="U67" s="26">
        <f>Estrato_Medio!Y48</f>
        <v>0</v>
      </c>
      <c r="V67" s="26">
        <f>Estrato_Bajo!Y48</f>
        <v>0</v>
      </c>
    </row>
    <row r="68" spans="1:22" x14ac:dyDescent="0.25">
      <c r="A68" t="s">
        <v>19</v>
      </c>
      <c r="B68" s="22">
        <f>Estrato_Alto!Z42</f>
        <v>0</v>
      </c>
      <c r="C68" s="22">
        <f>Estrato_Medio!Z42</f>
        <v>0</v>
      </c>
      <c r="D68" s="22">
        <f>Estrato_Bajo!Z42</f>
        <v>0</v>
      </c>
      <c r="E68" s="20">
        <f>Estrato_Alto!Z43</f>
        <v>0</v>
      </c>
      <c r="F68" s="20">
        <f>Estrato_Medio!Z43</f>
        <v>0</v>
      </c>
      <c r="G68" s="20">
        <f>Estrato_Bajo!Z43</f>
        <v>0</v>
      </c>
      <c r="H68" s="23">
        <f>Estrato_Alto!Z44</f>
        <v>0</v>
      </c>
      <c r="I68" s="23">
        <f>Estrato_Medio!Z44</f>
        <v>0</v>
      </c>
      <c r="J68" s="23">
        <f>Estrato_Bajo!Z44</f>
        <v>0</v>
      </c>
      <c r="K68" s="24">
        <f>Estrato_Alto!Z45</f>
        <v>0</v>
      </c>
      <c r="L68" s="24">
        <f>Estrato_Medio!Z45</f>
        <v>0</v>
      </c>
      <c r="M68" s="24">
        <f>Estrato_Bajo!Z45</f>
        <v>0</v>
      </c>
      <c r="N68" s="21">
        <f>Estrato_Alto!Z46</f>
        <v>0</v>
      </c>
      <c r="O68" s="21">
        <f>Estrato_Medio!Z46</f>
        <v>0</v>
      </c>
      <c r="P68" s="21">
        <f>Estrato_Bajo!Z46</f>
        <v>0</v>
      </c>
      <c r="Q68" s="25">
        <f>Estrato_Alto!Z47</f>
        <v>0</v>
      </c>
      <c r="R68" s="25">
        <f>Estrato_Medio!Z47</f>
        <v>0</v>
      </c>
      <c r="S68" s="25">
        <f>Estrato_Bajo!Z47</f>
        <v>0</v>
      </c>
      <c r="T68" s="26">
        <f>Estrato_Alto!Z48</f>
        <v>0</v>
      </c>
      <c r="U68" s="26">
        <f>Estrato_Medio!Z48</f>
        <v>0</v>
      </c>
      <c r="V68" s="26">
        <f>Estrato_Bajo!Z48</f>
        <v>0</v>
      </c>
    </row>
    <row r="69" spans="1:22" x14ac:dyDescent="0.25">
      <c r="A69" t="s">
        <v>20</v>
      </c>
      <c r="B69" s="22">
        <f>Estrato_Alto!AA42</f>
        <v>7.5</v>
      </c>
      <c r="C69" s="22">
        <f>Estrato_Medio!AA42</f>
        <v>7.5</v>
      </c>
      <c r="D69" s="22">
        <f>Estrato_Bajo!AA42</f>
        <v>11.25</v>
      </c>
      <c r="E69" s="20">
        <f>Estrato_Alto!AA43</f>
        <v>7.5</v>
      </c>
      <c r="F69" s="20">
        <f>Estrato_Medio!AA43</f>
        <v>7.5</v>
      </c>
      <c r="G69" s="20">
        <f>Estrato_Bajo!AA43</f>
        <v>11.25</v>
      </c>
      <c r="H69" s="23">
        <f>Estrato_Alto!AA44</f>
        <v>7.5</v>
      </c>
      <c r="I69" s="23">
        <f>Estrato_Medio!AA44</f>
        <v>7.5</v>
      </c>
      <c r="J69" s="23">
        <f>Estrato_Bajo!AA44</f>
        <v>11.25</v>
      </c>
      <c r="K69" s="24">
        <f>Estrato_Alto!AA45</f>
        <v>7.5</v>
      </c>
      <c r="L69" s="24">
        <f>Estrato_Medio!AA45</f>
        <v>7.5</v>
      </c>
      <c r="M69" s="24">
        <f>Estrato_Bajo!AA45</f>
        <v>7.5</v>
      </c>
      <c r="N69" s="21">
        <f>Estrato_Alto!AA46</f>
        <v>7.5</v>
      </c>
      <c r="O69" s="21">
        <f>Estrato_Medio!AA46</f>
        <v>7.5</v>
      </c>
      <c r="P69" s="21">
        <f>Estrato_Bajo!AA46</f>
        <v>7.5</v>
      </c>
      <c r="Q69" s="25">
        <f>Estrato_Alto!AA47</f>
        <v>11.25</v>
      </c>
      <c r="R69" s="25">
        <f>Estrato_Medio!AA47</f>
        <v>11.25</v>
      </c>
      <c r="S69" s="25">
        <f>Estrato_Bajo!AA47</f>
        <v>11.25</v>
      </c>
      <c r="T69" s="26">
        <f>Estrato_Alto!AA48</f>
        <v>50</v>
      </c>
      <c r="U69" s="26">
        <f>Estrato_Medio!AA48</f>
        <v>50</v>
      </c>
      <c r="V69" s="26">
        <f>Estrato_Bajo!AA48</f>
        <v>50</v>
      </c>
    </row>
    <row r="70" spans="1:22" x14ac:dyDescent="0.25">
      <c r="A70" t="s">
        <v>21</v>
      </c>
      <c r="B70" s="22">
        <f>Estrato_Alto!AB42</f>
        <v>2.5</v>
      </c>
      <c r="C70" s="22">
        <f>Estrato_Medio!AB42</f>
        <v>2.5</v>
      </c>
      <c r="D70" s="22">
        <f>Estrato_Bajo!AB42</f>
        <v>3.75</v>
      </c>
      <c r="E70" s="20">
        <f>Estrato_Alto!AB43</f>
        <v>2.5</v>
      </c>
      <c r="F70" s="20">
        <f>Estrato_Medio!AB43</f>
        <v>2.5</v>
      </c>
      <c r="G70" s="20">
        <f>Estrato_Bajo!AB43</f>
        <v>3.75</v>
      </c>
      <c r="H70" s="23">
        <f>Estrato_Alto!AB44</f>
        <v>2.5</v>
      </c>
      <c r="I70" s="23">
        <f>Estrato_Medio!AB44</f>
        <v>2.5</v>
      </c>
      <c r="J70" s="23">
        <f>Estrato_Bajo!AB44</f>
        <v>3.75</v>
      </c>
      <c r="K70" s="24">
        <f>Estrato_Alto!AB45</f>
        <v>2.5</v>
      </c>
      <c r="L70" s="24">
        <f>Estrato_Medio!AB45</f>
        <v>2.5</v>
      </c>
      <c r="M70" s="24">
        <f>Estrato_Bajo!AB45</f>
        <v>2.5</v>
      </c>
      <c r="N70" s="21">
        <f>Estrato_Alto!AB46</f>
        <v>2.5</v>
      </c>
      <c r="O70" s="21">
        <f>Estrato_Medio!AB46</f>
        <v>2.5</v>
      </c>
      <c r="P70" s="21">
        <f>Estrato_Bajo!AB46</f>
        <v>2.5</v>
      </c>
      <c r="Q70" s="25">
        <f>Estrato_Alto!AB47</f>
        <v>3.75</v>
      </c>
      <c r="R70" s="25">
        <f>Estrato_Medio!AB47</f>
        <v>3.75</v>
      </c>
      <c r="S70" s="25">
        <f>Estrato_Bajo!AB47</f>
        <v>3.75</v>
      </c>
      <c r="T70" s="26">
        <f>Estrato_Alto!AB48</f>
        <v>0</v>
      </c>
      <c r="U70" s="26">
        <f>Estrato_Medio!AB48</f>
        <v>0</v>
      </c>
      <c r="V70" s="26">
        <f>Estrato_Bajo!AB48</f>
        <v>0</v>
      </c>
    </row>
    <row r="71" spans="1:22" x14ac:dyDescent="0.25">
      <c r="A71" t="s">
        <v>35</v>
      </c>
      <c r="B71" s="22">
        <f>Estrato_Alto!AC42</f>
        <v>0</v>
      </c>
      <c r="C71" s="22">
        <f>Estrato_Medio!AC42</f>
        <v>0</v>
      </c>
      <c r="D71" s="22">
        <f>Estrato_Bajo!AC42</f>
        <v>0</v>
      </c>
      <c r="E71" s="20">
        <f>Estrato_Alto!AC43</f>
        <v>0</v>
      </c>
      <c r="F71" s="20">
        <f>Estrato_Medio!AC43</f>
        <v>0</v>
      </c>
      <c r="G71" s="20">
        <f>Estrato_Bajo!AC43</f>
        <v>0</v>
      </c>
      <c r="H71" s="23">
        <f>Estrato_Alto!AC44</f>
        <v>0</v>
      </c>
      <c r="I71" s="23">
        <f>Estrato_Medio!AC44</f>
        <v>0</v>
      </c>
      <c r="J71" s="23">
        <f>Estrato_Bajo!AC44</f>
        <v>0</v>
      </c>
      <c r="K71" s="24">
        <f>Estrato_Alto!AC45</f>
        <v>0</v>
      </c>
      <c r="L71" s="24">
        <f>Estrato_Medio!AC45</f>
        <v>0</v>
      </c>
      <c r="M71" s="24">
        <f>Estrato_Bajo!AC45</f>
        <v>0</v>
      </c>
      <c r="N71" s="21">
        <f>Estrato_Alto!AC46</f>
        <v>0</v>
      </c>
      <c r="O71" s="21">
        <f>Estrato_Medio!AC46</f>
        <v>0</v>
      </c>
      <c r="P71" s="21">
        <f>Estrato_Bajo!AC46</f>
        <v>0</v>
      </c>
      <c r="Q71" s="25">
        <f>Estrato_Alto!AC47</f>
        <v>0</v>
      </c>
      <c r="R71" s="25">
        <f>Estrato_Medio!AC47</f>
        <v>0</v>
      </c>
      <c r="S71" s="25">
        <f>Estrato_Bajo!AC47</f>
        <v>0</v>
      </c>
      <c r="T71" s="26">
        <f>Estrato_Alto!AC48</f>
        <v>0</v>
      </c>
      <c r="U71" s="26">
        <f>Estrato_Medio!AC48</f>
        <v>0</v>
      </c>
      <c r="V71" s="26">
        <f>Estrato_Bajo!AC48</f>
        <v>0</v>
      </c>
    </row>
    <row r="72" spans="1:22" x14ac:dyDescent="0.25">
      <c r="A72" t="s">
        <v>36</v>
      </c>
      <c r="B72" s="22">
        <f>Estrato_Alto!AD42</f>
        <v>0</v>
      </c>
      <c r="C72" s="22">
        <f>Estrato_Medio!AD42</f>
        <v>0</v>
      </c>
      <c r="D72" s="22">
        <f>Estrato_Bajo!AD42</f>
        <v>0</v>
      </c>
      <c r="E72" s="20">
        <f>Estrato_Alto!AD43</f>
        <v>0</v>
      </c>
      <c r="F72" s="20">
        <f>Estrato_Medio!AD43</f>
        <v>0</v>
      </c>
      <c r="G72" s="20">
        <f>Estrato_Bajo!AD43</f>
        <v>0</v>
      </c>
      <c r="H72" s="23">
        <f>Estrato_Alto!AD44</f>
        <v>0</v>
      </c>
      <c r="I72" s="23">
        <f>Estrato_Medio!AD44</f>
        <v>0</v>
      </c>
      <c r="J72" s="23">
        <f>Estrato_Bajo!AD44</f>
        <v>0</v>
      </c>
      <c r="K72" s="24">
        <f>Estrato_Alto!AD45</f>
        <v>0</v>
      </c>
      <c r="L72" s="24">
        <f>Estrato_Medio!AD45</f>
        <v>0</v>
      </c>
      <c r="M72" s="24">
        <f>Estrato_Bajo!AD45</f>
        <v>0</v>
      </c>
      <c r="N72" s="21">
        <f>Estrato_Alto!AD46</f>
        <v>0</v>
      </c>
      <c r="O72" s="21">
        <f>Estrato_Medio!AD46</f>
        <v>0</v>
      </c>
      <c r="P72" s="21">
        <f>Estrato_Bajo!AD46</f>
        <v>0</v>
      </c>
      <c r="Q72" s="25">
        <f>Estrato_Alto!AD47</f>
        <v>0</v>
      </c>
      <c r="R72" s="25">
        <f>Estrato_Medio!AD47</f>
        <v>0</v>
      </c>
      <c r="S72" s="25">
        <f>Estrato_Bajo!AD47</f>
        <v>0</v>
      </c>
      <c r="T72" s="26">
        <f>Estrato_Alto!AD48</f>
        <v>0</v>
      </c>
      <c r="U72" s="26">
        <f>Estrato_Medio!AD48</f>
        <v>0</v>
      </c>
      <c r="V72" s="26">
        <f>Estrato_Bajo!AD48</f>
        <v>0</v>
      </c>
    </row>
    <row r="73" spans="1:22" x14ac:dyDescent="0.25">
      <c r="A73" t="s">
        <v>56</v>
      </c>
      <c r="B73" s="22">
        <f>Estrato_Alto!AE42</f>
        <v>0</v>
      </c>
      <c r="C73" s="22">
        <f>Estrato_Medio!AE42</f>
        <v>0.29411764705882354</v>
      </c>
      <c r="D73" s="22">
        <f>Estrato_Bajo!AE42</f>
        <v>1.1764705882352942</v>
      </c>
      <c r="E73" s="20">
        <f>Estrato_Alto!AE43</f>
        <v>0</v>
      </c>
      <c r="F73" s="20">
        <f>Estrato_Medio!AE43</f>
        <v>0.29411764705882354</v>
      </c>
      <c r="G73" s="20">
        <f>Estrato_Bajo!AE43</f>
        <v>1.1764705882352942</v>
      </c>
      <c r="H73" s="23">
        <f>Estrato_Alto!AE44</f>
        <v>0</v>
      </c>
      <c r="I73" s="23">
        <f>Estrato_Medio!AE44</f>
        <v>0.29411764705882354</v>
      </c>
      <c r="J73" s="23">
        <f>Estrato_Bajo!AE44</f>
        <v>1.1764705882352942</v>
      </c>
      <c r="K73" s="24">
        <f>Estrato_Alto!AE45</f>
        <v>0</v>
      </c>
      <c r="L73" s="24">
        <f>Estrato_Medio!AE45</f>
        <v>0</v>
      </c>
      <c r="M73" s="24">
        <f>Estrato_Bajo!AE45</f>
        <v>2.8571428571428572</v>
      </c>
      <c r="N73" s="21">
        <f>Estrato_Alto!AE46</f>
        <v>0.7142857142857143</v>
      </c>
      <c r="O73" s="21">
        <f>Estrato_Medio!AE46</f>
        <v>0.7142857142857143</v>
      </c>
      <c r="P73" s="21">
        <f>Estrato_Bajo!AE46</f>
        <v>3.5714285714285716</v>
      </c>
      <c r="Q73" s="25">
        <f>Estrato_Alto!AE47</f>
        <v>2.5</v>
      </c>
      <c r="R73" s="25">
        <f>Estrato_Medio!AE47</f>
        <v>2.5</v>
      </c>
      <c r="S73" s="25">
        <f>Estrato_Bajo!AE47</f>
        <v>7.5</v>
      </c>
      <c r="T73" s="26">
        <f>Estrato_Alto!AE48</f>
        <v>0</v>
      </c>
      <c r="U73" s="26">
        <f>Estrato_Medio!AE48</f>
        <v>0</v>
      </c>
      <c r="V73" s="26">
        <f>Estrato_Bajo!AE48</f>
        <v>0</v>
      </c>
    </row>
    <row r="74" spans="1:22" x14ac:dyDescent="0.25">
      <c r="A74" t="s">
        <v>57</v>
      </c>
      <c r="B74" s="22">
        <f>Estrato_Alto!AF42</f>
        <v>0</v>
      </c>
      <c r="C74" s="22">
        <f>Estrato_Medio!AF42</f>
        <v>1.4705882352941178</v>
      </c>
      <c r="D74" s="22">
        <f>Estrato_Bajo!AF42</f>
        <v>5.882352941176471</v>
      </c>
      <c r="E74" s="20">
        <f>Estrato_Alto!AF43</f>
        <v>0</v>
      </c>
      <c r="F74" s="20">
        <f>Estrato_Medio!AF43</f>
        <v>1.6470588235294117</v>
      </c>
      <c r="G74" s="20">
        <f>Estrato_Bajo!AF43</f>
        <v>6.5882352941176467</v>
      </c>
      <c r="H74" s="23">
        <f>Estrato_Alto!AF44</f>
        <v>0</v>
      </c>
      <c r="I74" s="23">
        <f>Estrato_Medio!AF44</f>
        <v>1.6470588235294117</v>
      </c>
      <c r="J74" s="23">
        <f>Estrato_Bajo!AF44</f>
        <v>6.5882352941176467</v>
      </c>
      <c r="K74" s="24">
        <f>Estrato_Alto!AF45</f>
        <v>0</v>
      </c>
      <c r="L74" s="24">
        <f>Estrato_Medio!AF45</f>
        <v>0</v>
      </c>
      <c r="M74" s="24">
        <f>Estrato_Bajo!AF45</f>
        <v>8.5714285714285712</v>
      </c>
      <c r="N74" s="21">
        <f>Estrato_Alto!AF46</f>
        <v>2.1428571428571428</v>
      </c>
      <c r="O74" s="21">
        <f>Estrato_Medio!AF46</f>
        <v>2.1428571428571428</v>
      </c>
      <c r="P74" s="21">
        <f>Estrato_Bajo!AF46</f>
        <v>10.714285714285714</v>
      </c>
      <c r="Q74" s="25">
        <f>Estrato_Alto!AF47</f>
        <v>1.875</v>
      </c>
      <c r="R74" s="25">
        <f>Estrato_Medio!AF47</f>
        <v>1.875</v>
      </c>
      <c r="S74" s="25">
        <f>Estrato_Bajo!AF47</f>
        <v>5.625</v>
      </c>
      <c r="T74" s="26">
        <f>Estrato_Alto!AF48</f>
        <v>0</v>
      </c>
      <c r="U74" s="26">
        <f>Estrato_Medio!AF48</f>
        <v>0</v>
      </c>
      <c r="V74" s="26">
        <f>Estrato_Bajo!AF48</f>
        <v>0</v>
      </c>
    </row>
    <row r="75" spans="1:22" x14ac:dyDescent="0.25">
      <c r="A75" t="s">
        <v>58</v>
      </c>
      <c r="B75" s="22">
        <f>Estrato_Alto!AG42</f>
        <v>0</v>
      </c>
      <c r="C75" s="22">
        <f>Estrato_Medio!AG42</f>
        <v>1.4705882352941178</v>
      </c>
      <c r="D75" s="22">
        <f>Estrato_Bajo!AG42</f>
        <v>5.882352941176471</v>
      </c>
      <c r="E75" s="20">
        <f>Estrato_Alto!AG43</f>
        <v>0</v>
      </c>
      <c r="F75" s="20">
        <f>Estrato_Medio!AG43</f>
        <v>1.6470588235294117</v>
      </c>
      <c r="G75" s="20">
        <f>Estrato_Bajo!AG43</f>
        <v>6.5882352941176467</v>
      </c>
      <c r="H75" s="23">
        <f>Estrato_Alto!AG44</f>
        <v>0</v>
      </c>
      <c r="I75" s="23">
        <f>Estrato_Medio!AG44</f>
        <v>1.6470588235294117</v>
      </c>
      <c r="J75" s="23">
        <f>Estrato_Bajo!AG44</f>
        <v>6.5882352941176467</v>
      </c>
      <c r="K75" s="24">
        <f>Estrato_Alto!AG45</f>
        <v>0</v>
      </c>
      <c r="L75" s="24">
        <f>Estrato_Medio!AG45</f>
        <v>0</v>
      </c>
      <c r="M75" s="24">
        <f>Estrato_Bajo!AG45</f>
        <v>8.5714285714285712</v>
      </c>
      <c r="N75" s="21">
        <f>Estrato_Alto!AG46</f>
        <v>2.1428571428571428</v>
      </c>
      <c r="O75" s="21">
        <f>Estrato_Medio!AG46</f>
        <v>2.1428571428571428</v>
      </c>
      <c r="P75" s="21">
        <f>Estrato_Bajo!AG46</f>
        <v>10.714285714285714</v>
      </c>
      <c r="Q75" s="25">
        <f>Estrato_Alto!AG47</f>
        <v>0.625</v>
      </c>
      <c r="R75" s="25">
        <f>Estrato_Medio!AG47</f>
        <v>0.625</v>
      </c>
      <c r="S75" s="25">
        <f>Estrato_Bajo!AG47</f>
        <v>1.875</v>
      </c>
      <c r="T75" s="26">
        <f>Estrato_Alto!AG48</f>
        <v>0</v>
      </c>
      <c r="U75" s="26">
        <f>Estrato_Medio!AG48</f>
        <v>0</v>
      </c>
      <c r="V75" s="26">
        <f>Estrato_Bajo!AG48</f>
        <v>0</v>
      </c>
    </row>
    <row r="76" spans="1:22" x14ac:dyDescent="0.25">
      <c r="A76" t="s">
        <v>59</v>
      </c>
      <c r="B76" s="22">
        <f>Estrato_Alto!AH42</f>
        <v>0</v>
      </c>
      <c r="C76" s="22">
        <f>Estrato_Medio!AH42</f>
        <v>1.7647058823529411</v>
      </c>
      <c r="D76" s="22">
        <f>Estrato_Bajo!AH42</f>
        <v>7.0588235294117645</v>
      </c>
      <c r="E76" s="20">
        <f>Estrato_Alto!AH43</f>
        <v>0</v>
      </c>
      <c r="F76" s="20">
        <f>Estrato_Medio!AH43</f>
        <v>1.411764705882353</v>
      </c>
      <c r="G76" s="20">
        <f>Estrato_Bajo!AH43</f>
        <v>5.6470588235294121</v>
      </c>
      <c r="H76" s="23">
        <f>Estrato_Alto!AH44</f>
        <v>0</v>
      </c>
      <c r="I76" s="23">
        <f>Estrato_Medio!AH44</f>
        <v>1.411764705882353</v>
      </c>
      <c r="J76" s="23">
        <f>Estrato_Bajo!AH44</f>
        <v>5.6470588235294121</v>
      </c>
      <c r="K76" s="24">
        <f>Estrato_Alto!AH45</f>
        <v>0</v>
      </c>
      <c r="L76" s="24">
        <f>Estrato_Medio!AH45</f>
        <v>0</v>
      </c>
      <c r="M76" s="24">
        <f>Estrato_Bajo!AH45</f>
        <v>0</v>
      </c>
      <c r="N76" s="21">
        <f>Estrato_Alto!AH46</f>
        <v>0</v>
      </c>
      <c r="O76" s="21">
        <f>Estrato_Medio!AH46</f>
        <v>0</v>
      </c>
      <c r="P76" s="21">
        <f>Estrato_Bajo!AH46</f>
        <v>0</v>
      </c>
      <c r="Q76" s="25">
        <f>Estrato_Alto!AH47</f>
        <v>0</v>
      </c>
      <c r="R76" s="25">
        <f>Estrato_Medio!AH47</f>
        <v>0</v>
      </c>
      <c r="S76" s="25">
        <f>Estrato_Bajo!AH47</f>
        <v>0</v>
      </c>
      <c r="T76" s="26">
        <f>Estrato_Alto!AH48</f>
        <v>0</v>
      </c>
      <c r="U76" s="26">
        <f>Estrato_Medio!AH48</f>
        <v>0</v>
      </c>
      <c r="V76" s="26">
        <f>Estrato_Bajo!AH48</f>
        <v>0</v>
      </c>
    </row>
    <row r="77" spans="1:22" x14ac:dyDescent="0.25">
      <c r="A77" t="s">
        <v>22</v>
      </c>
      <c r="B77" s="22">
        <f>Estrato_Alto!AI42</f>
        <v>0</v>
      </c>
      <c r="C77" s="22">
        <f>Estrato_Medio!AI42</f>
        <v>0</v>
      </c>
      <c r="D77" s="22">
        <f>Estrato_Bajo!AI42</f>
        <v>0</v>
      </c>
      <c r="E77" s="20">
        <f>Estrato_Alto!AI43</f>
        <v>0</v>
      </c>
      <c r="F77" s="20">
        <f>Estrato_Medio!AI43</f>
        <v>0</v>
      </c>
      <c r="G77" s="20">
        <f>Estrato_Bajo!AI43</f>
        <v>0</v>
      </c>
      <c r="H77" s="23">
        <f>Estrato_Alto!AI44</f>
        <v>0</v>
      </c>
      <c r="I77" s="23">
        <f>Estrato_Medio!AI44</f>
        <v>0</v>
      </c>
      <c r="J77" s="23">
        <f>Estrato_Bajo!AI44</f>
        <v>0</v>
      </c>
      <c r="K77" s="24">
        <f>Estrato_Alto!AI45</f>
        <v>0</v>
      </c>
      <c r="L77" s="24">
        <f>Estrato_Medio!AI45</f>
        <v>0</v>
      </c>
      <c r="M77" s="24">
        <f>Estrato_Bajo!AI45</f>
        <v>0</v>
      </c>
      <c r="N77" s="21">
        <f>Estrato_Alto!AI46</f>
        <v>0</v>
      </c>
      <c r="O77" s="21">
        <f>Estrato_Medio!AI46</f>
        <v>0</v>
      </c>
      <c r="P77" s="21">
        <f>Estrato_Bajo!AI46</f>
        <v>0</v>
      </c>
      <c r="Q77" s="25">
        <f>Estrato_Alto!AI47</f>
        <v>0</v>
      </c>
      <c r="R77" s="25">
        <f>Estrato_Medio!AI47</f>
        <v>0</v>
      </c>
      <c r="S77" s="25">
        <f>Estrato_Bajo!AI47</f>
        <v>0</v>
      </c>
      <c r="T77" s="26">
        <f>Estrato_Alto!AI48</f>
        <v>0</v>
      </c>
      <c r="U77" s="26">
        <f>Estrato_Medio!AI48</f>
        <v>0</v>
      </c>
      <c r="V77" s="26">
        <f>Estrato_Bajo!AI48</f>
        <v>0</v>
      </c>
    </row>
    <row r="78" spans="1:22" x14ac:dyDescent="0.25">
      <c r="A78" t="s">
        <v>23</v>
      </c>
      <c r="B78" s="22">
        <f>Estrato_Alto!AJ42</f>
        <v>11.25</v>
      </c>
      <c r="C78" s="22">
        <f>Estrato_Medio!AJ42</f>
        <v>9</v>
      </c>
      <c r="D78" s="22">
        <f>Estrato_Bajo!AJ42</f>
        <v>4.5</v>
      </c>
      <c r="E78" s="20">
        <f>Estrato_Alto!AJ43</f>
        <v>10.5</v>
      </c>
      <c r="F78" s="20">
        <f>Estrato_Medio!AJ43</f>
        <v>9</v>
      </c>
      <c r="G78" s="20">
        <f>Estrato_Bajo!AJ43</f>
        <v>4.5</v>
      </c>
      <c r="H78" s="23">
        <f>Estrato_Alto!AJ44</f>
        <v>10.5</v>
      </c>
      <c r="I78" s="23">
        <f>Estrato_Medio!AJ44</f>
        <v>9</v>
      </c>
      <c r="J78" s="23">
        <f>Estrato_Bajo!AJ44</f>
        <v>4.5</v>
      </c>
      <c r="K78" s="24">
        <f>Estrato_Alto!AJ45</f>
        <v>6</v>
      </c>
      <c r="L78" s="24">
        <f>Estrato_Medio!AJ45</f>
        <v>6</v>
      </c>
      <c r="M78" s="24">
        <f>Estrato_Bajo!AJ45</f>
        <v>3</v>
      </c>
      <c r="N78" s="21">
        <f>Estrato_Alto!AJ46</f>
        <v>6</v>
      </c>
      <c r="O78" s="21">
        <f>Estrato_Medio!AJ46</f>
        <v>6</v>
      </c>
      <c r="P78" s="21">
        <f>Estrato_Bajo!AJ46</f>
        <v>3</v>
      </c>
      <c r="Q78" s="25">
        <f>Estrato_Alto!AJ47</f>
        <v>3</v>
      </c>
      <c r="R78" s="25">
        <f>Estrato_Medio!AJ47</f>
        <v>3</v>
      </c>
      <c r="S78" s="25">
        <f>Estrato_Bajo!AJ47</f>
        <v>1.5</v>
      </c>
      <c r="T78" s="26">
        <f>Estrato_Alto!AJ48</f>
        <v>0</v>
      </c>
      <c r="U78" s="26">
        <f>Estrato_Medio!AJ48</f>
        <v>0</v>
      </c>
      <c r="V78" s="26">
        <f>Estrato_Bajo!AJ48</f>
        <v>0</v>
      </c>
    </row>
    <row r="79" spans="1:22" x14ac:dyDescent="0.25">
      <c r="A79" t="s">
        <v>24</v>
      </c>
      <c r="B79" s="22">
        <f>Estrato_Alto!AK42</f>
        <v>3.75</v>
      </c>
      <c r="C79" s="22">
        <f>Estrato_Medio!AK42</f>
        <v>3</v>
      </c>
      <c r="D79" s="22">
        <f>Estrato_Bajo!AK42</f>
        <v>1.5</v>
      </c>
      <c r="E79" s="20">
        <f>Estrato_Alto!AK43</f>
        <v>3.5</v>
      </c>
      <c r="F79" s="20">
        <f>Estrato_Medio!AK43</f>
        <v>3</v>
      </c>
      <c r="G79" s="20">
        <f>Estrato_Bajo!AK43</f>
        <v>1.5</v>
      </c>
      <c r="H79" s="23">
        <f>Estrato_Alto!AK44</f>
        <v>3.5</v>
      </c>
      <c r="I79" s="23">
        <f>Estrato_Medio!AK44</f>
        <v>3</v>
      </c>
      <c r="J79" s="23">
        <f>Estrato_Bajo!AK44</f>
        <v>1.5</v>
      </c>
      <c r="K79" s="24">
        <f>Estrato_Alto!AK45</f>
        <v>2</v>
      </c>
      <c r="L79" s="24">
        <f>Estrato_Medio!AK45</f>
        <v>2</v>
      </c>
      <c r="M79" s="24">
        <f>Estrato_Bajo!AK45</f>
        <v>1</v>
      </c>
      <c r="N79" s="21">
        <f>Estrato_Alto!AK46</f>
        <v>2</v>
      </c>
      <c r="O79" s="21">
        <f>Estrato_Medio!AK46</f>
        <v>2</v>
      </c>
      <c r="P79" s="21">
        <f>Estrato_Bajo!AK46</f>
        <v>1</v>
      </c>
      <c r="Q79" s="25">
        <f>Estrato_Alto!AK47</f>
        <v>1</v>
      </c>
      <c r="R79" s="25">
        <f>Estrato_Medio!AK47</f>
        <v>1</v>
      </c>
      <c r="S79" s="25">
        <f>Estrato_Bajo!AK47</f>
        <v>0.5</v>
      </c>
      <c r="T79" s="26">
        <f>Estrato_Alto!AK48</f>
        <v>0</v>
      </c>
      <c r="U79" s="26">
        <f>Estrato_Medio!AK48</f>
        <v>0</v>
      </c>
      <c r="V79" s="26">
        <f>Estrato_Bajo!AK48</f>
        <v>0</v>
      </c>
    </row>
    <row r="80" spans="1:22" x14ac:dyDescent="0.25">
      <c r="A80" t="s">
        <v>25</v>
      </c>
      <c r="B80" s="22">
        <f>Estrato_Alto!AL42</f>
        <v>3.75</v>
      </c>
      <c r="C80" s="22">
        <f>Estrato_Medio!AL42</f>
        <v>3</v>
      </c>
      <c r="D80" s="22">
        <f>Estrato_Bajo!AL42</f>
        <v>1.5</v>
      </c>
      <c r="E80" s="20">
        <f>Estrato_Alto!AL43</f>
        <v>3.5</v>
      </c>
      <c r="F80" s="20">
        <f>Estrato_Medio!AL43</f>
        <v>3</v>
      </c>
      <c r="G80" s="20">
        <f>Estrato_Bajo!AL43</f>
        <v>1.5</v>
      </c>
      <c r="H80" s="23">
        <f>Estrato_Alto!AL44</f>
        <v>3.5</v>
      </c>
      <c r="I80" s="23">
        <f>Estrato_Medio!AL44</f>
        <v>3</v>
      </c>
      <c r="J80" s="23">
        <f>Estrato_Bajo!AL44</f>
        <v>1.5</v>
      </c>
      <c r="K80" s="24">
        <f>Estrato_Alto!AL45</f>
        <v>2</v>
      </c>
      <c r="L80" s="24">
        <f>Estrato_Medio!AL45</f>
        <v>2</v>
      </c>
      <c r="M80" s="24">
        <f>Estrato_Bajo!AL45</f>
        <v>1</v>
      </c>
      <c r="N80" s="21">
        <f>Estrato_Alto!AL46</f>
        <v>2</v>
      </c>
      <c r="O80" s="21">
        <f>Estrato_Medio!AL46</f>
        <v>2</v>
      </c>
      <c r="P80" s="21">
        <f>Estrato_Bajo!AL46</f>
        <v>1</v>
      </c>
      <c r="Q80" s="25">
        <f>Estrato_Alto!AL47</f>
        <v>1</v>
      </c>
      <c r="R80" s="25">
        <f>Estrato_Medio!AL47</f>
        <v>1</v>
      </c>
      <c r="S80" s="25">
        <f>Estrato_Bajo!AL47</f>
        <v>0.5</v>
      </c>
      <c r="T80" s="26">
        <f>Estrato_Alto!AL48</f>
        <v>0</v>
      </c>
      <c r="U80" s="26">
        <f>Estrato_Medio!AL48</f>
        <v>0</v>
      </c>
      <c r="V80" s="26">
        <f>Estrato_Bajo!AL48</f>
        <v>0</v>
      </c>
    </row>
    <row r="81" spans="1:22" x14ac:dyDescent="0.25">
      <c r="A81" t="s">
        <v>26</v>
      </c>
      <c r="B81" s="22">
        <f>Estrato_Alto!AM42</f>
        <v>3.75</v>
      </c>
      <c r="C81" s="22">
        <f>Estrato_Medio!AM42</f>
        <v>3</v>
      </c>
      <c r="D81" s="22">
        <f>Estrato_Bajo!AM42</f>
        <v>1.5</v>
      </c>
      <c r="E81" s="20">
        <f>Estrato_Alto!AM43</f>
        <v>3.5</v>
      </c>
      <c r="F81" s="20">
        <f>Estrato_Medio!AM43</f>
        <v>3</v>
      </c>
      <c r="G81" s="20">
        <f>Estrato_Bajo!AM43</f>
        <v>1.5</v>
      </c>
      <c r="H81" s="23">
        <f>Estrato_Alto!AM44</f>
        <v>3.5</v>
      </c>
      <c r="I81" s="23">
        <f>Estrato_Medio!AM44</f>
        <v>3</v>
      </c>
      <c r="J81" s="23">
        <f>Estrato_Bajo!AM44</f>
        <v>1.5</v>
      </c>
      <c r="K81" s="24">
        <f>Estrato_Alto!AM45</f>
        <v>2</v>
      </c>
      <c r="L81" s="24">
        <f>Estrato_Medio!AM45</f>
        <v>2</v>
      </c>
      <c r="M81" s="24">
        <f>Estrato_Bajo!AM45</f>
        <v>1</v>
      </c>
      <c r="N81" s="21">
        <f>Estrato_Alto!AM46</f>
        <v>2</v>
      </c>
      <c r="O81" s="21">
        <f>Estrato_Medio!AM46</f>
        <v>2</v>
      </c>
      <c r="P81" s="21">
        <f>Estrato_Bajo!AM46</f>
        <v>1</v>
      </c>
      <c r="Q81" s="25">
        <f>Estrato_Alto!AM47</f>
        <v>1</v>
      </c>
      <c r="R81" s="25">
        <f>Estrato_Medio!AM47</f>
        <v>1</v>
      </c>
      <c r="S81" s="25">
        <f>Estrato_Bajo!AM47</f>
        <v>0.5</v>
      </c>
      <c r="T81" s="26">
        <f>Estrato_Alto!AM48</f>
        <v>0</v>
      </c>
      <c r="U81" s="26">
        <f>Estrato_Medio!AM48</f>
        <v>0</v>
      </c>
      <c r="V81" s="26">
        <f>Estrato_Bajo!AM48</f>
        <v>0</v>
      </c>
    </row>
    <row r="82" spans="1:22" x14ac:dyDescent="0.25">
      <c r="A82" t="s">
        <v>39</v>
      </c>
      <c r="B82" s="22">
        <f>Estrato_Alto!AN42</f>
        <v>2.34375</v>
      </c>
      <c r="C82" s="22">
        <f>Estrato_Medio!AN42</f>
        <v>1.875</v>
      </c>
      <c r="D82" s="22">
        <f>Estrato_Bajo!AN42</f>
        <v>0.9375</v>
      </c>
      <c r="E82" s="20">
        <f>Estrato_Alto!AN43</f>
        <v>2.4500000000000002</v>
      </c>
      <c r="F82" s="20">
        <f>Estrato_Medio!AN43</f>
        <v>2.1</v>
      </c>
      <c r="G82" s="20">
        <f>Estrato_Bajo!AN43</f>
        <v>1.05</v>
      </c>
      <c r="H82" s="23">
        <f>Estrato_Alto!AN44</f>
        <v>2.4500000000000002</v>
      </c>
      <c r="I82" s="23">
        <f>Estrato_Medio!AN44</f>
        <v>2.1</v>
      </c>
      <c r="J82" s="23">
        <f>Estrato_Bajo!AN44</f>
        <v>1.05</v>
      </c>
      <c r="K82" s="24">
        <f>Estrato_Alto!AN45</f>
        <v>2</v>
      </c>
      <c r="L82" s="24">
        <f>Estrato_Medio!AN45</f>
        <v>2</v>
      </c>
      <c r="M82" s="24">
        <f>Estrato_Bajo!AN45</f>
        <v>1</v>
      </c>
      <c r="N82" s="21">
        <f>Estrato_Alto!AN46</f>
        <v>2</v>
      </c>
      <c r="O82" s="21">
        <f>Estrato_Medio!AN46</f>
        <v>2</v>
      </c>
      <c r="P82" s="21">
        <f>Estrato_Bajo!AN46</f>
        <v>1</v>
      </c>
      <c r="Q82" s="25">
        <f>Estrato_Alto!AN47</f>
        <v>1.5</v>
      </c>
      <c r="R82" s="25">
        <f>Estrato_Medio!AN47</f>
        <v>1.5</v>
      </c>
      <c r="S82" s="25">
        <f>Estrato_Bajo!AN47</f>
        <v>0.75</v>
      </c>
      <c r="T82" s="26">
        <f>Estrato_Alto!AN48</f>
        <v>0</v>
      </c>
      <c r="U82" s="26">
        <f>Estrato_Medio!AN48</f>
        <v>0</v>
      </c>
      <c r="V82" s="26">
        <f>Estrato_Bajo!AN48</f>
        <v>0</v>
      </c>
    </row>
    <row r="83" spans="1:22" x14ac:dyDescent="0.25">
      <c r="A83" t="s">
        <v>40</v>
      </c>
      <c r="B83" s="22">
        <f>Estrato_Alto!AO42</f>
        <v>2.34375</v>
      </c>
      <c r="C83" s="22">
        <f>Estrato_Medio!AO42</f>
        <v>1.875</v>
      </c>
      <c r="D83" s="22">
        <f>Estrato_Bajo!AO42</f>
        <v>0.9375</v>
      </c>
      <c r="E83" s="20">
        <f>Estrato_Alto!AO43</f>
        <v>2.4500000000000002</v>
      </c>
      <c r="F83" s="20">
        <f>Estrato_Medio!AO43</f>
        <v>2.1</v>
      </c>
      <c r="G83" s="20">
        <f>Estrato_Bajo!AO43</f>
        <v>1.05</v>
      </c>
      <c r="H83" s="23">
        <f>Estrato_Alto!AO44</f>
        <v>2.4500000000000002</v>
      </c>
      <c r="I83" s="23">
        <f>Estrato_Medio!AO44</f>
        <v>2.1</v>
      </c>
      <c r="J83" s="23">
        <f>Estrato_Bajo!AO44</f>
        <v>1.05</v>
      </c>
      <c r="K83" s="24">
        <f>Estrato_Alto!AO45</f>
        <v>2</v>
      </c>
      <c r="L83" s="24">
        <f>Estrato_Medio!AO45</f>
        <v>2</v>
      </c>
      <c r="M83" s="24">
        <f>Estrato_Bajo!AO45</f>
        <v>1</v>
      </c>
      <c r="N83" s="21">
        <f>Estrato_Alto!AO46</f>
        <v>2</v>
      </c>
      <c r="O83" s="21">
        <f>Estrato_Medio!AO46</f>
        <v>2</v>
      </c>
      <c r="P83" s="21">
        <f>Estrato_Bajo!AO46</f>
        <v>1</v>
      </c>
      <c r="Q83" s="25">
        <f>Estrato_Alto!AO47</f>
        <v>0.5</v>
      </c>
      <c r="R83" s="25">
        <f>Estrato_Medio!AO47</f>
        <v>0.5</v>
      </c>
      <c r="S83" s="25">
        <f>Estrato_Bajo!AO47</f>
        <v>0.25</v>
      </c>
      <c r="T83" s="26">
        <f>Estrato_Alto!AO48</f>
        <v>0</v>
      </c>
      <c r="U83" s="26">
        <f>Estrato_Medio!AO48</f>
        <v>0</v>
      </c>
      <c r="V83" s="26">
        <f>Estrato_Bajo!AO48</f>
        <v>0</v>
      </c>
    </row>
    <row r="84" spans="1:22" x14ac:dyDescent="0.25">
      <c r="A84" t="s">
        <v>41</v>
      </c>
      <c r="B84" s="22">
        <f>Estrato_Alto!AP42</f>
        <v>2.8125</v>
      </c>
      <c r="C84" s="22">
        <f>Estrato_Medio!AP42</f>
        <v>2.25</v>
      </c>
      <c r="D84" s="22">
        <f>Estrato_Bajo!AP42</f>
        <v>1.125</v>
      </c>
      <c r="E84" s="20">
        <f>Estrato_Alto!AP43</f>
        <v>2.1</v>
      </c>
      <c r="F84" s="20">
        <f>Estrato_Medio!AP43</f>
        <v>1.8</v>
      </c>
      <c r="G84" s="20">
        <f>Estrato_Bajo!AP43</f>
        <v>0.9</v>
      </c>
      <c r="H84" s="23">
        <f>Estrato_Alto!AP44</f>
        <v>2.1</v>
      </c>
      <c r="I84" s="23">
        <f>Estrato_Medio!AP44</f>
        <v>1.8</v>
      </c>
      <c r="J84" s="23">
        <f>Estrato_Bajo!AP44</f>
        <v>0.9</v>
      </c>
      <c r="K84" s="24">
        <f>Estrato_Alto!AP45</f>
        <v>0</v>
      </c>
      <c r="L84" s="24">
        <f>Estrato_Medio!AP45</f>
        <v>0</v>
      </c>
      <c r="M84" s="24">
        <f>Estrato_Bajo!AP45</f>
        <v>0</v>
      </c>
      <c r="N84" s="21">
        <f>Estrato_Alto!AP46</f>
        <v>0</v>
      </c>
      <c r="O84" s="21">
        <f>Estrato_Medio!AP46</f>
        <v>0</v>
      </c>
      <c r="P84" s="21">
        <f>Estrato_Bajo!AP46</f>
        <v>0</v>
      </c>
      <c r="Q84" s="25">
        <f>Estrato_Alto!AP47</f>
        <v>0</v>
      </c>
      <c r="R84" s="25">
        <f>Estrato_Medio!AP47</f>
        <v>0</v>
      </c>
      <c r="S84" s="25">
        <f>Estrato_Bajo!AP47</f>
        <v>0</v>
      </c>
      <c r="T84" s="26">
        <f>Estrato_Alto!AP48</f>
        <v>0</v>
      </c>
      <c r="U84" s="26">
        <f>Estrato_Medio!AP48</f>
        <v>0</v>
      </c>
      <c r="V84" s="26">
        <f>Estrato_Bajo!AP48</f>
        <v>0</v>
      </c>
    </row>
    <row r="85" spans="1:22" x14ac:dyDescent="0.25">
      <c r="A85" t="s">
        <v>61</v>
      </c>
      <c r="B85" s="22">
        <f>Estrato_Alto!AQ42</f>
        <v>0</v>
      </c>
      <c r="C85" s="22">
        <f>Estrato_Medio!AQ42</f>
        <v>0</v>
      </c>
      <c r="D85" s="22">
        <f>Estrato_Bajo!AQ42</f>
        <v>0</v>
      </c>
      <c r="E85" s="20">
        <f>Estrato_Alto!AQ43</f>
        <v>0</v>
      </c>
      <c r="F85" s="20">
        <f>Estrato_Medio!AQ43</f>
        <v>0</v>
      </c>
      <c r="G85" s="20">
        <f>Estrato_Bajo!AQ43</f>
        <v>0</v>
      </c>
      <c r="H85" s="23">
        <f>Estrato_Alto!AQ44</f>
        <v>0</v>
      </c>
      <c r="I85" s="23">
        <f>Estrato_Medio!AQ44</f>
        <v>0</v>
      </c>
      <c r="J85" s="23">
        <f>Estrato_Bajo!AQ44</f>
        <v>0</v>
      </c>
      <c r="K85" s="24">
        <f>Estrato_Alto!AQ45</f>
        <v>0</v>
      </c>
      <c r="L85" s="24">
        <f>Estrato_Medio!AQ45</f>
        <v>0</v>
      </c>
      <c r="M85" s="24">
        <f>Estrato_Bajo!AQ45</f>
        <v>0</v>
      </c>
      <c r="N85" s="21">
        <f>Estrato_Alto!AQ46</f>
        <v>3.4285714285714284</v>
      </c>
      <c r="O85" s="21">
        <f>Estrato_Medio!AQ46</f>
        <v>3.4285714285714284</v>
      </c>
      <c r="P85" s="21">
        <f>Estrato_Bajo!AQ46</f>
        <v>1.7142857142857142</v>
      </c>
      <c r="Q85" s="25">
        <f>Estrato_Alto!AQ47</f>
        <v>6</v>
      </c>
      <c r="R85" s="25">
        <f>Estrato_Medio!AQ47</f>
        <v>6</v>
      </c>
      <c r="S85" s="25">
        <f>Estrato_Bajo!AQ47</f>
        <v>3</v>
      </c>
      <c r="T85" s="26">
        <f>Estrato_Alto!AQ48</f>
        <v>0</v>
      </c>
      <c r="U85" s="26">
        <f>Estrato_Medio!AQ48</f>
        <v>0</v>
      </c>
      <c r="V85" s="26">
        <f>Estrato_Bajo!AQ48</f>
        <v>0</v>
      </c>
    </row>
    <row r="86" spans="1:22" x14ac:dyDescent="0.25">
      <c r="A86" t="s">
        <v>62</v>
      </c>
      <c r="B86" s="22">
        <f>Estrato_Alto!AR42</f>
        <v>14.0625</v>
      </c>
      <c r="C86" s="22">
        <f>Estrato_Medio!AR42</f>
        <v>11.25</v>
      </c>
      <c r="D86" s="22">
        <f>Estrato_Bajo!AR42</f>
        <v>5.625</v>
      </c>
      <c r="E86" s="20">
        <f>Estrato_Alto!AR43</f>
        <v>14.7</v>
      </c>
      <c r="F86" s="20">
        <f>Estrato_Medio!AR43</f>
        <v>12.6</v>
      </c>
      <c r="G86" s="20">
        <f>Estrato_Bajo!AR43</f>
        <v>6.3</v>
      </c>
      <c r="H86" s="23">
        <f>Estrato_Alto!AR44</f>
        <v>14.7</v>
      </c>
      <c r="I86" s="23">
        <f>Estrato_Medio!AR44</f>
        <v>12.6</v>
      </c>
      <c r="J86" s="23">
        <f>Estrato_Bajo!AR44</f>
        <v>6.3</v>
      </c>
      <c r="K86" s="24">
        <f>Estrato_Alto!AR45</f>
        <v>12</v>
      </c>
      <c r="L86" s="24">
        <f>Estrato_Medio!AR45</f>
        <v>12</v>
      </c>
      <c r="M86" s="24">
        <f>Estrato_Bajo!AR45</f>
        <v>6</v>
      </c>
      <c r="N86" s="21">
        <f>Estrato_Alto!AR46</f>
        <v>10.285714285714286</v>
      </c>
      <c r="O86" s="21">
        <f>Estrato_Medio!AR46</f>
        <v>10.285714285714286</v>
      </c>
      <c r="P86" s="21">
        <f>Estrato_Bajo!AR46</f>
        <v>5.1428571428571432</v>
      </c>
      <c r="Q86" s="25">
        <f>Estrato_Alto!AR47</f>
        <v>4.5</v>
      </c>
      <c r="R86" s="25">
        <f>Estrato_Medio!AR47</f>
        <v>4.5</v>
      </c>
      <c r="S86" s="25">
        <f>Estrato_Bajo!AR47</f>
        <v>2.25</v>
      </c>
      <c r="T86" s="26">
        <f>Estrato_Alto!AR48</f>
        <v>0</v>
      </c>
      <c r="U86" s="26">
        <f>Estrato_Medio!AR48</f>
        <v>0</v>
      </c>
      <c r="V86" s="26">
        <f>Estrato_Bajo!AR48</f>
        <v>0</v>
      </c>
    </row>
    <row r="87" spans="1:22" x14ac:dyDescent="0.25">
      <c r="A87" t="s">
        <v>63</v>
      </c>
      <c r="B87" s="22">
        <f>Estrato_Alto!AS42</f>
        <v>14.0625</v>
      </c>
      <c r="C87" s="22">
        <f>Estrato_Medio!AS42</f>
        <v>11.25</v>
      </c>
      <c r="D87" s="22">
        <f>Estrato_Bajo!AS42</f>
        <v>5.625</v>
      </c>
      <c r="E87" s="20">
        <f>Estrato_Alto!AS43</f>
        <v>14.7</v>
      </c>
      <c r="F87" s="20">
        <f>Estrato_Medio!AS43</f>
        <v>12.6</v>
      </c>
      <c r="G87" s="20">
        <f>Estrato_Bajo!AS43</f>
        <v>6.3</v>
      </c>
      <c r="H87" s="23">
        <f>Estrato_Alto!AS44</f>
        <v>14.7</v>
      </c>
      <c r="I87" s="23">
        <f>Estrato_Medio!AS44</f>
        <v>12.6</v>
      </c>
      <c r="J87" s="23">
        <f>Estrato_Bajo!AS44</f>
        <v>6.3</v>
      </c>
      <c r="K87" s="24">
        <f>Estrato_Alto!AS45</f>
        <v>12</v>
      </c>
      <c r="L87" s="24">
        <f>Estrato_Medio!AS45</f>
        <v>12</v>
      </c>
      <c r="M87" s="24">
        <f>Estrato_Bajo!AS45</f>
        <v>6</v>
      </c>
      <c r="N87" s="21">
        <f>Estrato_Alto!AS46</f>
        <v>10.285714285714286</v>
      </c>
      <c r="O87" s="21">
        <f>Estrato_Medio!AS46</f>
        <v>10.285714285714286</v>
      </c>
      <c r="P87" s="21">
        <f>Estrato_Bajo!AS46</f>
        <v>5.1428571428571432</v>
      </c>
      <c r="Q87" s="25">
        <f>Estrato_Alto!AS47</f>
        <v>1.5</v>
      </c>
      <c r="R87" s="25">
        <f>Estrato_Medio!AS47</f>
        <v>1.5</v>
      </c>
      <c r="S87" s="25">
        <f>Estrato_Bajo!AS47</f>
        <v>0.75</v>
      </c>
      <c r="T87" s="26">
        <f>Estrato_Alto!AS48</f>
        <v>0</v>
      </c>
      <c r="U87" s="26">
        <f>Estrato_Medio!AS48</f>
        <v>0</v>
      </c>
      <c r="V87" s="26">
        <f>Estrato_Bajo!AS48</f>
        <v>0</v>
      </c>
    </row>
    <row r="88" spans="1:22" x14ac:dyDescent="0.25">
      <c r="A88" t="s">
        <v>64</v>
      </c>
      <c r="B88" s="22">
        <f>Estrato_Alto!AT42</f>
        <v>16.875</v>
      </c>
      <c r="C88" s="22">
        <f>Estrato_Medio!AT42</f>
        <v>13.5</v>
      </c>
      <c r="D88" s="22">
        <f>Estrato_Bajo!AT42</f>
        <v>6.75</v>
      </c>
      <c r="E88" s="20">
        <f>Estrato_Alto!AT43</f>
        <v>12.6</v>
      </c>
      <c r="F88" s="20">
        <f>Estrato_Medio!AT43</f>
        <v>10.8</v>
      </c>
      <c r="G88" s="20">
        <f>Estrato_Bajo!AT43</f>
        <v>5.4</v>
      </c>
      <c r="H88" s="23">
        <f>Estrato_Alto!AT44</f>
        <v>12.6</v>
      </c>
      <c r="I88" s="23">
        <f>Estrato_Medio!AT44</f>
        <v>10.8</v>
      </c>
      <c r="J88" s="23">
        <f>Estrato_Bajo!AT44</f>
        <v>5.4</v>
      </c>
      <c r="K88" s="24">
        <f>Estrato_Alto!AT45</f>
        <v>0</v>
      </c>
      <c r="L88" s="24">
        <f>Estrato_Medio!AT45</f>
        <v>0</v>
      </c>
      <c r="M88" s="24">
        <f>Estrato_Bajo!AT45</f>
        <v>0</v>
      </c>
      <c r="N88" s="21">
        <f>Estrato_Alto!AT46</f>
        <v>0</v>
      </c>
      <c r="O88" s="21">
        <f>Estrato_Medio!AT46</f>
        <v>0</v>
      </c>
      <c r="P88" s="21">
        <f>Estrato_Bajo!AT46</f>
        <v>0</v>
      </c>
      <c r="Q88" s="25">
        <f>Estrato_Alto!AT47</f>
        <v>0</v>
      </c>
      <c r="R88" s="25">
        <f>Estrato_Medio!AT47</f>
        <v>0</v>
      </c>
      <c r="S88" s="25">
        <f>Estrato_Bajo!AT47</f>
        <v>0</v>
      </c>
      <c r="T88" s="26">
        <f>Estrato_Alto!AT48</f>
        <v>0</v>
      </c>
      <c r="U88" s="26">
        <f>Estrato_Medio!AT48</f>
        <v>0</v>
      </c>
      <c r="V88" s="26">
        <f>Estrato_Bajo!AT48</f>
        <v>0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4089-FC91-4C2A-820C-F14675427F68}">
  <dimension ref="A1:AQ81"/>
  <sheetViews>
    <sheetView workbookViewId="0">
      <selection activeCell="A3" sqref="A3"/>
    </sheetView>
  </sheetViews>
  <sheetFormatPr baseColWidth="10" defaultRowHeight="15" x14ac:dyDescent="0.25"/>
  <cols>
    <col min="1" max="1" width="24.42578125" bestFit="1" customWidth="1"/>
    <col min="2" max="2" width="11.28515625" bestFit="1" customWidth="1"/>
    <col min="3" max="3" width="17" bestFit="1" customWidth="1"/>
    <col min="4" max="4" width="11.42578125" bestFit="1" customWidth="1"/>
    <col min="5" max="5" width="7.85546875" bestFit="1" customWidth="1"/>
    <col min="6" max="6" width="17" bestFit="1" customWidth="1"/>
    <col min="7" max="7" width="12" bestFit="1" customWidth="1"/>
    <col min="8" max="8" width="7.85546875" bestFit="1" customWidth="1"/>
    <col min="9" max="9" width="17" bestFit="1" customWidth="1"/>
    <col min="10" max="10" width="9.140625" bestFit="1" customWidth="1"/>
    <col min="11" max="11" width="7.85546875" bestFit="1" customWidth="1"/>
    <col min="12" max="12" width="17" bestFit="1" customWidth="1"/>
    <col min="13" max="13" width="9.140625" bestFit="1" customWidth="1"/>
    <col min="14" max="14" width="7.85546875" bestFit="1" customWidth="1"/>
    <col min="15" max="15" width="17" bestFit="1" customWidth="1"/>
    <col min="16" max="16" width="12" bestFit="1" customWidth="1"/>
    <col min="17" max="17" width="7.85546875" bestFit="1" customWidth="1"/>
    <col min="18" max="18" width="17" bestFit="1" customWidth="1"/>
    <col min="19" max="19" width="12" bestFit="1" customWidth="1"/>
    <col min="20" max="20" width="7.85546875" bestFit="1" customWidth="1"/>
    <col min="21" max="21" width="17" bestFit="1" customWidth="1"/>
    <col min="22" max="22" width="12" bestFit="1" customWidth="1"/>
    <col min="23" max="23" width="29" bestFit="1" customWidth="1"/>
    <col min="24" max="24" width="29.42578125" bestFit="1" customWidth="1"/>
    <col min="25" max="25" width="29.5703125" bestFit="1" customWidth="1"/>
  </cols>
  <sheetData>
    <row r="1" spans="1:43" x14ac:dyDescent="0.25">
      <c r="B1" s="44" t="s">
        <v>43</v>
      </c>
      <c r="C1" s="44"/>
      <c r="D1" s="44"/>
      <c r="E1" s="45" t="s">
        <v>44</v>
      </c>
      <c r="F1" s="45"/>
      <c r="G1" s="45"/>
      <c r="H1" s="46" t="s">
        <v>45</v>
      </c>
      <c r="I1" s="46"/>
      <c r="J1" s="46"/>
      <c r="K1" s="47" t="s">
        <v>46</v>
      </c>
      <c r="L1" s="47"/>
      <c r="M1" s="47"/>
      <c r="N1" s="48" t="s">
        <v>47</v>
      </c>
      <c r="O1" s="48"/>
      <c r="P1" s="48"/>
      <c r="Q1" s="49" t="s">
        <v>48</v>
      </c>
      <c r="R1" s="49"/>
      <c r="S1" s="49"/>
      <c r="T1" s="43" t="s">
        <v>49</v>
      </c>
      <c r="U1" s="43"/>
      <c r="V1" s="43"/>
    </row>
    <row r="2" spans="1:43" x14ac:dyDescent="0.25">
      <c r="A2" s="19" t="s">
        <v>68</v>
      </c>
      <c r="B2" s="19" t="s">
        <v>65</v>
      </c>
      <c r="C2" s="19" t="s">
        <v>66</v>
      </c>
      <c r="D2" s="19" t="s">
        <v>67</v>
      </c>
      <c r="E2" s="19" t="s">
        <v>65</v>
      </c>
      <c r="F2" s="19" t="s">
        <v>66</v>
      </c>
      <c r="G2" s="19" t="s">
        <v>67</v>
      </c>
      <c r="H2" s="19" t="s">
        <v>65</v>
      </c>
      <c r="I2" s="19" t="s">
        <v>66</v>
      </c>
      <c r="J2" s="19" t="s">
        <v>67</v>
      </c>
      <c r="K2" s="19" t="s">
        <v>65</v>
      </c>
      <c r="L2" s="19" t="s">
        <v>66</v>
      </c>
      <c r="M2" s="19" t="s">
        <v>67</v>
      </c>
      <c r="N2" s="19" t="s">
        <v>65</v>
      </c>
      <c r="O2" s="19" t="s">
        <v>66</v>
      </c>
      <c r="P2" s="19" t="s">
        <v>67</v>
      </c>
      <c r="Q2" s="19" t="s">
        <v>65</v>
      </c>
      <c r="R2" s="19" t="s">
        <v>66</v>
      </c>
      <c r="S2" s="19" t="s">
        <v>67</v>
      </c>
      <c r="T2" s="19" t="s">
        <v>65</v>
      </c>
      <c r="U2" s="19" t="s">
        <v>66</v>
      </c>
      <c r="V2" s="19" t="s">
        <v>67</v>
      </c>
      <c r="W2" s="44" t="s">
        <v>43</v>
      </c>
      <c r="X2" s="44"/>
      <c r="Y2" s="44"/>
      <c r="Z2" s="45" t="s">
        <v>44</v>
      </c>
      <c r="AA2" s="45"/>
      <c r="AB2" s="45"/>
      <c r="AC2" s="46" t="s">
        <v>45</v>
      </c>
      <c r="AD2" s="46"/>
      <c r="AE2" s="46"/>
      <c r="AF2" s="47" t="s">
        <v>46</v>
      </c>
      <c r="AG2" s="47"/>
      <c r="AH2" s="47"/>
      <c r="AI2" s="48" t="s">
        <v>47</v>
      </c>
      <c r="AJ2" s="48"/>
      <c r="AK2" s="48"/>
      <c r="AL2" s="49" t="s">
        <v>48</v>
      </c>
      <c r="AM2" s="49"/>
      <c r="AN2" s="49"/>
      <c r="AO2" s="43" t="s">
        <v>49</v>
      </c>
      <c r="AP2" s="43"/>
      <c r="AQ2" s="43"/>
    </row>
    <row r="3" spans="1:43" x14ac:dyDescent="0.25">
      <c r="A3" t="s">
        <v>16</v>
      </c>
      <c r="B3" s="22">
        <f>Estrato_Alto!W4</f>
        <v>21</v>
      </c>
      <c r="C3" s="22">
        <f>Estrato_Medio!W4</f>
        <v>39</v>
      </c>
      <c r="D3" s="22">
        <f>Estrato_Bajo!W4</f>
        <v>39</v>
      </c>
      <c r="E3" s="20">
        <f>Estrato_Alto!W5</f>
        <v>17.5</v>
      </c>
      <c r="F3" s="20">
        <f>Estrato_Medio!W5</f>
        <v>30</v>
      </c>
      <c r="G3" s="20">
        <f>Estrato_Bajo!W5</f>
        <v>30</v>
      </c>
      <c r="H3" s="23">
        <f>Estrato_Alto!W6</f>
        <v>28</v>
      </c>
      <c r="I3" s="23">
        <f>Estrato_Medio!W6</f>
        <v>45.5</v>
      </c>
      <c r="J3" s="23">
        <f>Estrato_Bajo!W6</f>
        <v>45.5</v>
      </c>
      <c r="K3" s="24">
        <f>Estrato_Alto!W7</f>
        <v>20</v>
      </c>
      <c r="L3" s="24">
        <f>Estrato_Medio!W7</f>
        <v>32.5</v>
      </c>
      <c r="M3" s="24">
        <f>Estrato_Bajo!W7</f>
        <v>32.5</v>
      </c>
      <c r="N3" s="21">
        <f>Estrato_Alto!W8</f>
        <v>35</v>
      </c>
      <c r="O3" s="21">
        <f>Estrato_Medio!W8</f>
        <v>49</v>
      </c>
      <c r="P3" s="21">
        <f>Estrato_Bajo!W8</f>
        <v>49</v>
      </c>
      <c r="Q3" s="25">
        <f>Estrato_Alto!W9</f>
        <v>42</v>
      </c>
      <c r="R3" s="25">
        <f>Estrato_Medio!W9</f>
        <v>56</v>
      </c>
      <c r="S3" s="25">
        <f>Estrato_Bajo!W9</f>
        <v>56</v>
      </c>
      <c r="T3" s="26">
        <f>Estrato_Alto!W10</f>
        <v>59.5</v>
      </c>
      <c r="U3" s="26">
        <f>Estrato_Medio!W10</f>
        <v>59.5</v>
      </c>
      <c r="V3" s="26">
        <f>Estrato_Bajo!W10</f>
        <v>59.5</v>
      </c>
      <c r="W3" t="str">
        <f>IF(B3=0,"",CONCATENATE(ROUND(B3,2),"% ",$A3,"_",RIGHT(LEFT(B$15,9),1)))</f>
        <v>21% MUR/LWAL+DNO/H:1_A</v>
      </c>
      <c r="X3" t="str">
        <f t="shared" ref="X3:AQ13" si="0">IF(C3=0,"",CONCATENATE(ROUND(C3,2),"% ",$A3,"_",RIGHT(LEFT(C$15,9),1)))</f>
        <v>39% MUR/LWAL+DNO/H:1_M</v>
      </c>
      <c r="Y3" t="str">
        <f t="shared" si="0"/>
        <v>39% MUR/LWAL+DNO/H:1_B</v>
      </c>
      <c r="Z3" t="str">
        <f t="shared" si="0"/>
        <v>17.5% MUR/LWAL+DNO/H:1_A</v>
      </c>
      <c r="AA3" t="str">
        <f t="shared" si="0"/>
        <v>30% MUR/LWAL+DNO/H:1_M</v>
      </c>
      <c r="AB3" t="str">
        <f t="shared" si="0"/>
        <v>30% MUR/LWAL+DNO/H:1_B</v>
      </c>
      <c r="AC3" t="str">
        <f t="shared" si="0"/>
        <v>28% MUR/LWAL+DNO/H:1_A</v>
      </c>
      <c r="AD3" t="str">
        <f t="shared" si="0"/>
        <v>45.5% MUR/LWAL+DNO/H:1_M</v>
      </c>
      <c r="AE3" t="str">
        <f t="shared" si="0"/>
        <v>45.5% MUR/LWAL+DNO/H:1_B</v>
      </c>
      <c r="AF3" t="str">
        <f t="shared" si="0"/>
        <v>20% MUR/LWAL+DNO/H:1_A</v>
      </c>
      <c r="AG3" t="str">
        <f t="shared" si="0"/>
        <v>32.5% MUR/LWAL+DNO/H:1_M</v>
      </c>
      <c r="AH3" t="str">
        <f t="shared" si="0"/>
        <v>32.5% MUR/LWAL+DNO/H:1_B</v>
      </c>
      <c r="AI3" t="str">
        <f t="shared" si="0"/>
        <v>35% MUR/LWAL+DNO/H:1_A</v>
      </c>
      <c r="AJ3" t="str">
        <f t="shared" si="0"/>
        <v>49% MUR/LWAL+DNO/H:1_M</v>
      </c>
      <c r="AK3" t="str">
        <f t="shared" si="0"/>
        <v>49% MUR/LWAL+DNO/H:1_B</v>
      </c>
      <c r="AL3" t="str">
        <f t="shared" si="0"/>
        <v>42% MUR/LWAL+DNO/H:1_A</v>
      </c>
      <c r="AM3" t="str">
        <f t="shared" si="0"/>
        <v>56% MUR/LWAL+DNO/H:1_M</v>
      </c>
      <c r="AN3" t="str">
        <f t="shared" si="0"/>
        <v>56% MUR/LWAL+DNO/H:1_B</v>
      </c>
      <c r="AO3" t="str">
        <f t="shared" si="0"/>
        <v>59.5% MUR/LWAL+DNO/H:1_A</v>
      </c>
      <c r="AP3" t="str">
        <f t="shared" si="0"/>
        <v>59.5% MUR/LWAL+DNO/H:1_M</v>
      </c>
      <c r="AQ3" t="str">
        <f t="shared" si="0"/>
        <v>59.5% MUR/LWAL+DNO/H:1_B</v>
      </c>
    </row>
    <row r="4" spans="1:43" x14ac:dyDescent="0.25">
      <c r="A4" t="s">
        <v>17</v>
      </c>
      <c r="B4" s="22">
        <f>Estrato_Alto!X4</f>
        <v>8.75</v>
      </c>
      <c r="C4" s="22">
        <f>Estrato_Medio!X4</f>
        <v>16.25</v>
      </c>
      <c r="D4" s="22">
        <f>Estrato_Bajo!X4</f>
        <v>16.25</v>
      </c>
      <c r="E4" s="20">
        <f>Estrato_Alto!X5</f>
        <v>14</v>
      </c>
      <c r="F4" s="20">
        <f>Estrato_Medio!X5</f>
        <v>24</v>
      </c>
      <c r="G4" s="20">
        <f>Estrato_Bajo!X5</f>
        <v>24</v>
      </c>
      <c r="H4" s="23">
        <f>Estrato_Alto!X6</f>
        <v>10</v>
      </c>
      <c r="I4" s="23">
        <f>Estrato_Medio!X6</f>
        <v>16.25</v>
      </c>
      <c r="J4" s="23">
        <f>Estrato_Bajo!X6</f>
        <v>16.25</v>
      </c>
      <c r="K4" s="24">
        <f>Estrato_Alto!X7</f>
        <v>16</v>
      </c>
      <c r="L4" s="24">
        <f>Estrato_Medio!X7</f>
        <v>26</v>
      </c>
      <c r="M4" s="24">
        <f>Estrato_Bajo!X7</f>
        <v>26</v>
      </c>
      <c r="N4" s="21">
        <f>Estrato_Alto!X8</f>
        <v>12.5</v>
      </c>
      <c r="O4" s="21">
        <f>Estrato_Medio!X8</f>
        <v>17.5</v>
      </c>
      <c r="P4" s="21">
        <f>Estrato_Bajo!X8</f>
        <v>17.5</v>
      </c>
      <c r="Q4" s="25">
        <f>Estrato_Alto!X9</f>
        <v>18</v>
      </c>
      <c r="R4" s="25">
        <f>Estrato_Medio!X9</f>
        <v>24</v>
      </c>
      <c r="S4" s="25">
        <f>Estrato_Bajo!X9</f>
        <v>24</v>
      </c>
      <c r="T4" s="26">
        <f>Estrato_Alto!X10</f>
        <v>25.5</v>
      </c>
      <c r="U4" s="26">
        <f>Estrato_Medio!X10</f>
        <v>25.5</v>
      </c>
      <c r="V4" s="26">
        <f>Estrato_Bajo!X10</f>
        <v>25.5</v>
      </c>
      <c r="W4" t="str">
        <f t="shared" ref="W4:W13" si="1">IF(B4=0,"",CONCATENATE(ROUND(B4,2),"% ",$A4,"_",RIGHT(LEFT(B$15,9),1)))</f>
        <v>8.75% MUR/LWAL+DNO/H:2_A</v>
      </c>
      <c r="X4" t="str">
        <f t="shared" si="0"/>
        <v>16.25% MUR/LWAL+DNO/H:2_M</v>
      </c>
      <c r="Y4" t="str">
        <f t="shared" si="0"/>
        <v>16.25% MUR/LWAL+DNO/H:2_B</v>
      </c>
      <c r="Z4" t="str">
        <f t="shared" si="0"/>
        <v>14% MUR/LWAL+DNO/H:2_A</v>
      </c>
      <c r="AA4" t="str">
        <f t="shared" si="0"/>
        <v>24% MUR/LWAL+DNO/H:2_M</v>
      </c>
      <c r="AB4" t="str">
        <f t="shared" si="0"/>
        <v>24% MUR/LWAL+DNO/H:2_B</v>
      </c>
      <c r="AC4" t="str">
        <f t="shared" si="0"/>
        <v>10% MUR/LWAL+DNO/H:2_A</v>
      </c>
      <c r="AD4" t="str">
        <f t="shared" si="0"/>
        <v>16.25% MUR/LWAL+DNO/H:2_M</v>
      </c>
      <c r="AE4" t="str">
        <f t="shared" si="0"/>
        <v>16.25% MUR/LWAL+DNO/H:2_B</v>
      </c>
      <c r="AF4" t="str">
        <f t="shared" si="0"/>
        <v>16% MUR/LWAL+DNO/H:2_A</v>
      </c>
      <c r="AG4" t="str">
        <f t="shared" si="0"/>
        <v>26% MUR/LWAL+DNO/H:2_M</v>
      </c>
      <c r="AH4" t="str">
        <f t="shared" si="0"/>
        <v>26% MUR/LWAL+DNO/H:2_B</v>
      </c>
      <c r="AI4" t="str">
        <f t="shared" si="0"/>
        <v>12.5% MUR/LWAL+DNO/H:2_A</v>
      </c>
      <c r="AJ4" t="str">
        <f t="shared" si="0"/>
        <v>17.5% MUR/LWAL+DNO/H:2_M</v>
      </c>
      <c r="AK4" t="str">
        <f t="shared" si="0"/>
        <v>17.5% MUR/LWAL+DNO/H:2_B</v>
      </c>
      <c r="AL4" t="str">
        <f t="shared" si="0"/>
        <v>18% MUR/LWAL+DNO/H:2_A</v>
      </c>
      <c r="AM4" t="str">
        <f t="shared" si="0"/>
        <v>24% MUR/LWAL+DNO/H:2_M</v>
      </c>
      <c r="AN4" t="str">
        <f t="shared" si="0"/>
        <v>24% MUR/LWAL+DNO/H:2_B</v>
      </c>
      <c r="AO4" t="str">
        <f t="shared" si="0"/>
        <v>25.5% MUR/LWAL+DNO/H:2_A</v>
      </c>
      <c r="AP4" t="str">
        <f t="shared" si="0"/>
        <v>25.5% MUR/LWAL+DNO/H:2_M</v>
      </c>
      <c r="AQ4" t="str">
        <f t="shared" si="0"/>
        <v>25.5% MUR/LWAL+DNO/H:2_B</v>
      </c>
    </row>
    <row r="5" spans="1:43" x14ac:dyDescent="0.25">
      <c r="A5" t="s">
        <v>18</v>
      </c>
      <c r="B5" s="22">
        <f>Estrato_Alto!Y4</f>
        <v>5.25</v>
      </c>
      <c r="C5" s="22">
        <f>Estrato_Medio!Y4</f>
        <v>9.75</v>
      </c>
      <c r="D5" s="22">
        <f>Estrato_Bajo!Y4</f>
        <v>9.75</v>
      </c>
      <c r="E5" s="20">
        <f>Estrato_Alto!Y5</f>
        <v>3.5</v>
      </c>
      <c r="F5" s="20">
        <f>Estrato_Medio!Y5</f>
        <v>6</v>
      </c>
      <c r="G5" s="20">
        <f>Estrato_Bajo!Y5</f>
        <v>6</v>
      </c>
      <c r="H5" s="23">
        <f>Estrato_Alto!Y6</f>
        <v>2</v>
      </c>
      <c r="I5" s="23">
        <f>Estrato_Medio!Y6</f>
        <v>3.25</v>
      </c>
      <c r="J5" s="23">
        <f>Estrato_Bajo!Y6</f>
        <v>3.25</v>
      </c>
      <c r="K5" s="24">
        <f>Estrato_Alto!Y7</f>
        <v>4</v>
      </c>
      <c r="L5" s="24">
        <f>Estrato_Medio!Y7</f>
        <v>6.5</v>
      </c>
      <c r="M5" s="24">
        <f>Estrato_Bajo!Y7</f>
        <v>6.5</v>
      </c>
      <c r="N5" s="21">
        <f>Estrato_Alto!Y8</f>
        <v>2.5</v>
      </c>
      <c r="O5" s="21">
        <f>Estrato_Medio!Y8</f>
        <v>3.5</v>
      </c>
      <c r="P5" s="21">
        <f>Estrato_Bajo!Y8</f>
        <v>3.5</v>
      </c>
      <c r="Q5" s="25">
        <f>Estrato_Alto!Y9</f>
        <v>0</v>
      </c>
      <c r="R5" s="25">
        <f>Estrato_Medio!Y9</f>
        <v>0</v>
      </c>
      <c r="S5" s="25">
        <f>Estrato_Bajo!Y9</f>
        <v>0</v>
      </c>
      <c r="T5" s="26">
        <f>Estrato_Alto!Y10</f>
        <v>0</v>
      </c>
      <c r="U5" s="26">
        <f>Estrato_Medio!Y10</f>
        <v>0</v>
      </c>
      <c r="V5" s="26">
        <f>Estrato_Bajo!Y10</f>
        <v>0</v>
      </c>
      <c r="W5" t="str">
        <f t="shared" si="1"/>
        <v>5.25% MUR/LWAL+DNO/H:3_A</v>
      </c>
      <c r="X5" t="str">
        <f t="shared" si="0"/>
        <v>9.75% MUR/LWAL+DNO/H:3_M</v>
      </c>
      <c r="Y5" t="str">
        <f t="shared" si="0"/>
        <v>9.75% MUR/LWAL+DNO/H:3_B</v>
      </c>
      <c r="Z5" t="str">
        <f t="shared" si="0"/>
        <v>3.5% MUR/LWAL+DNO/H:3_A</v>
      </c>
      <c r="AA5" t="str">
        <f t="shared" si="0"/>
        <v>6% MUR/LWAL+DNO/H:3_M</v>
      </c>
      <c r="AB5" t="str">
        <f t="shared" si="0"/>
        <v>6% MUR/LWAL+DNO/H:3_B</v>
      </c>
      <c r="AC5" t="str">
        <f t="shared" si="0"/>
        <v>2% MUR/LWAL+DNO/H:3_A</v>
      </c>
      <c r="AD5" t="str">
        <f t="shared" si="0"/>
        <v>3.25% MUR/LWAL+DNO/H:3_M</v>
      </c>
      <c r="AE5" t="str">
        <f t="shared" si="0"/>
        <v>3.25% MUR/LWAL+DNO/H:3_B</v>
      </c>
      <c r="AF5" t="str">
        <f t="shared" si="0"/>
        <v>4% MUR/LWAL+DNO/H:3_A</v>
      </c>
      <c r="AG5" t="str">
        <f t="shared" si="0"/>
        <v>6.5% MUR/LWAL+DNO/H:3_M</v>
      </c>
      <c r="AH5" t="str">
        <f t="shared" si="0"/>
        <v>6.5% MUR/LWAL+DNO/H:3_B</v>
      </c>
      <c r="AI5" t="str">
        <f t="shared" si="0"/>
        <v>2.5% MUR/LWAL+DNO/H:3_A</v>
      </c>
      <c r="AJ5" t="str">
        <f t="shared" si="0"/>
        <v>3.5% MUR/LWAL+DNO/H:3_M</v>
      </c>
      <c r="AK5" t="str">
        <f t="shared" si="0"/>
        <v>3.5% MUR/LWAL+DNO/H:3_B</v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</row>
    <row r="6" spans="1:43" x14ac:dyDescent="0.25">
      <c r="A6" t="s">
        <v>19</v>
      </c>
      <c r="B6" s="22">
        <f>Estrato_Alto!Z4</f>
        <v>15</v>
      </c>
      <c r="C6" s="22">
        <f>Estrato_Medio!Z4</f>
        <v>3</v>
      </c>
      <c r="D6" s="22">
        <f>Estrato_Bajo!Z4</f>
        <v>9</v>
      </c>
      <c r="E6" s="20">
        <f>Estrato_Alto!Z5</f>
        <v>12.5</v>
      </c>
      <c r="F6" s="20">
        <f>Estrato_Medio!Z5</f>
        <v>5</v>
      </c>
      <c r="G6" s="20">
        <f>Estrato_Bajo!Z5</f>
        <v>10</v>
      </c>
      <c r="H6" s="23">
        <f>Estrato_Alto!Z6</f>
        <v>14</v>
      </c>
      <c r="I6" s="23">
        <f>Estrato_Medio!Z6</f>
        <v>3.5</v>
      </c>
      <c r="J6" s="23">
        <f>Estrato_Bajo!Z6</f>
        <v>10.5</v>
      </c>
      <c r="K6" s="24">
        <f>Estrato_Alto!Z7</f>
        <v>15</v>
      </c>
      <c r="L6" s="24">
        <f>Estrato_Medio!Z7</f>
        <v>7.5</v>
      </c>
      <c r="M6" s="24">
        <f>Estrato_Bajo!Z7</f>
        <v>7.5</v>
      </c>
      <c r="N6" s="21">
        <f>Estrato_Alto!Z8</f>
        <v>14</v>
      </c>
      <c r="O6" s="21">
        <f>Estrato_Medio!Z8</f>
        <v>7</v>
      </c>
      <c r="P6" s="21">
        <f>Estrato_Bajo!Z8</f>
        <v>7</v>
      </c>
      <c r="Q6" s="25">
        <f>Estrato_Alto!Z9</f>
        <v>14</v>
      </c>
      <c r="R6" s="25">
        <f>Estrato_Medio!Z9</f>
        <v>7</v>
      </c>
      <c r="S6" s="25">
        <f>Estrato_Bajo!Z9</f>
        <v>14</v>
      </c>
      <c r="T6" s="26">
        <f>Estrato_Alto!Z10</f>
        <v>10.5</v>
      </c>
      <c r="U6" s="26">
        <f>Estrato_Medio!Z10</f>
        <v>10.5</v>
      </c>
      <c r="V6" s="26">
        <f>Estrato_Bajo!Z10</f>
        <v>10.5</v>
      </c>
      <c r="W6" t="str">
        <f t="shared" si="1"/>
        <v>15% MCF/LWAL+DNO/H:1_A</v>
      </c>
      <c r="X6" t="str">
        <f t="shared" si="0"/>
        <v>3% MCF/LWAL+DNO/H:1_M</v>
      </c>
      <c r="Y6" t="str">
        <f t="shared" si="0"/>
        <v>9% MCF/LWAL+DNO/H:1_B</v>
      </c>
      <c r="Z6" t="str">
        <f t="shared" si="0"/>
        <v>12.5% MCF/LWAL+DNO/H:1_A</v>
      </c>
      <c r="AA6" t="str">
        <f t="shared" si="0"/>
        <v>5% MCF/LWAL+DNO/H:1_M</v>
      </c>
      <c r="AB6" t="str">
        <f t="shared" si="0"/>
        <v>10% MCF/LWAL+DNO/H:1_B</v>
      </c>
      <c r="AC6" t="str">
        <f t="shared" si="0"/>
        <v>14% MCF/LWAL+DNO/H:1_A</v>
      </c>
      <c r="AD6" t="str">
        <f t="shared" si="0"/>
        <v>3.5% MCF/LWAL+DNO/H:1_M</v>
      </c>
      <c r="AE6" t="str">
        <f t="shared" si="0"/>
        <v>10.5% MCF/LWAL+DNO/H:1_B</v>
      </c>
      <c r="AF6" t="str">
        <f t="shared" si="0"/>
        <v>15% MCF/LWAL+DNO/H:1_A</v>
      </c>
      <c r="AG6" t="str">
        <f t="shared" si="0"/>
        <v>7.5% MCF/LWAL+DNO/H:1_M</v>
      </c>
      <c r="AH6" t="str">
        <f t="shared" si="0"/>
        <v>7.5% MCF/LWAL+DNO/H:1_B</v>
      </c>
      <c r="AI6" t="str">
        <f t="shared" si="0"/>
        <v>14% MCF/LWAL+DNO/H:1_A</v>
      </c>
      <c r="AJ6" t="str">
        <f t="shared" si="0"/>
        <v>7% MCF/LWAL+DNO/H:1_M</v>
      </c>
      <c r="AK6" t="str">
        <f t="shared" si="0"/>
        <v>7% MCF/LWAL+DNO/H:1_B</v>
      </c>
      <c r="AL6" t="str">
        <f t="shared" si="0"/>
        <v>14% MCF/LWAL+DNO/H:1_A</v>
      </c>
      <c r="AM6" t="str">
        <f t="shared" si="0"/>
        <v>7% MCF/LWAL+DNO/H:1_M</v>
      </c>
      <c r="AN6" t="str">
        <f t="shared" si="0"/>
        <v>14% MCF/LWAL+DNO/H:1_B</v>
      </c>
      <c r="AO6" t="str">
        <f t="shared" si="0"/>
        <v>10.5% MCF/LWAL+DNO/H:1_A</v>
      </c>
      <c r="AP6" t="str">
        <f t="shared" si="0"/>
        <v>10.5% MCF/LWAL+DNO/H:1_M</v>
      </c>
      <c r="AQ6" t="str">
        <f t="shared" si="0"/>
        <v>10.5% MCF/LWAL+DNO/H:1_B</v>
      </c>
    </row>
    <row r="7" spans="1:43" x14ac:dyDescent="0.25">
      <c r="A7" t="s">
        <v>20</v>
      </c>
      <c r="B7" s="22">
        <f>Estrato_Alto!AA4</f>
        <v>6.25</v>
      </c>
      <c r="C7" s="22">
        <f>Estrato_Medio!AA4</f>
        <v>1.25</v>
      </c>
      <c r="D7" s="22">
        <f>Estrato_Bajo!AA4</f>
        <v>3.75</v>
      </c>
      <c r="E7" s="20">
        <f>Estrato_Alto!AA5</f>
        <v>10</v>
      </c>
      <c r="F7" s="20">
        <f>Estrato_Medio!AA5</f>
        <v>4</v>
      </c>
      <c r="G7" s="20">
        <f>Estrato_Bajo!AA5</f>
        <v>8</v>
      </c>
      <c r="H7" s="23">
        <f>Estrato_Alto!AA6</f>
        <v>5</v>
      </c>
      <c r="I7" s="23">
        <f>Estrato_Medio!AA6</f>
        <v>1.25</v>
      </c>
      <c r="J7" s="23">
        <f>Estrato_Bajo!AA6</f>
        <v>3.75</v>
      </c>
      <c r="K7" s="24">
        <f>Estrato_Alto!AA7</f>
        <v>12</v>
      </c>
      <c r="L7" s="24">
        <f>Estrato_Medio!AA7</f>
        <v>6</v>
      </c>
      <c r="M7" s="24">
        <f>Estrato_Bajo!AA7</f>
        <v>6</v>
      </c>
      <c r="N7" s="21">
        <f>Estrato_Alto!AA8</f>
        <v>5</v>
      </c>
      <c r="O7" s="21">
        <f>Estrato_Medio!AA8</f>
        <v>2.5</v>
      </c>
      <c r="P7" s="21">
        <f>Estrato_Bajo!AA8</f>
        <v>2.5</v>
      </c>
      <c r="Q7" s="25">
        <f>Estrato_Alto!AA9</f>
        <v>6</v>
      </c>
      <c r="R7" s="25">
        <f>Estrato_Medio!AA9</f>
        <v>3</v>
      </c>
      <c r="S7" s="25">
        <f>Estrato_Bajo!AA9</f>
        <v>6</v>
      </c>
      <c r="T7" s="26">
        <f>Estrato_Alto!AA10</f>
        <v>4.5</v>
      </c>
      <c r="U7" s="26">
        <f>Estrato_Medio!AA10</f>
        <v>4.5</v>
      </c>
      <c r="V7" s="26">
        <f>Estrato_Bajo!AA10</f>
        <v>4.5</v>
      </c>
      <c r="W7" t="str">
        <f t="shared" si="1"/>
        <v>6.25% MCF/LWAL+DNO/H:2_A</v>
      </c>
      <c r="X7" t="str">
        <f t="shared" si="0"/>
        <v>1.25% MCF/LWAL+DNO/H:2_M</v>
      </c>
      <c r="Y7" t="str">
        <f t="shared" si="0"/>
        <v>3.75% MCF/LWAL+DNO/H:2_B</v>
      </c>
      <c r="Z7" t="str">
        <f t="shared" si="0"/>
        <v>10% MCF/LWAL+DNO/H:2_A</v>
      </c>
      <c r="AA7" t="str">
        <f t="shared" si="0"/>
        <v>4% MCF/LWAL+DNO/H:2_M</v>
      </c>
      <c r="AB7" t="str">
        <f t="shared" si="0"/>
        <v>8% MCF/LWAL+DNO/H:2_B</v>
      </c>
      <c r="AC7" t="str">
        <f t="shared" si="0"/>
        <v>5% MCF/LWAL+DNO/H:2_A</v>
      </c>
      <c r="AD7" t="str">
        <f t="shared" si="0"/>
        <v>1.25% MCF/LWAL+DNO/H:2_M</v>
      </c>
      <c r="AE7" t="str">
        <f t="shared" si="0"/>
        <v>3.75% MCF/LWAL+DNO/H:2_B</v>
      </c>
      <c r="AF7" t="str">
        <f t="shared" si="0"/>
        <v>12% MCF/LWAL+DNO/H:2_A</v>
      </c>
      <c r="AG7" t="str">
        <f t="shared" si="0"/>
        <v>6% MCF/LWAL+DNO/H:2_M</v>
      </c>
      <c r="AH7" t="str">
        <f t="shared" si="0"/>
        <v>6% MCF/LWAL+DNO/H:2_B</v>
      </c>
      <c r="AI7" t="str">
        <f t="shared" si="0"/>
        <v>5% MCF/LWAL+DNO/H:2_A</v>
      </c>
      <c r="AJ7" t="str">
        <f t="shared" si="0"/>
        <v>2.5% MCF/LWAL+DNO/H:2_M</v>
      </c>
      <c r="AK7" t="str">
        <f t="shared" si="0"/>
        <v>2.5% MCF/LWAL+DNO/H:2_B</v>
      </c>
      <c r="AL7" t="str">
        <f t="shared" si="0"/>
        <v>6% MCF/LWAL+DNO/H:2_A</v>
      </c>
      <c r="AM7" t="str">
        <f t="shared" si="0"/>
        <v>3% MCF/LWAL+DNO/H:2_M</v>
      </c>
      <c r="AN7" t="str">
        <f t="shared" si="0"/>
        <v>6% MCF/LWAL+DNO/H:2_B</v>
      </c>
      <c r="AO7" t="str">
        <f t="shared" si="0"/>
        <v>4.5% MCF/LWAL+DNO/H:2_A</v>
      </c>
      <c r="AP7" t="str">
        <f t="shared" si="0"/>
        <v>4.5% MCF/LWAL+DNO/H:2_M</v>
      </c>
      <c r="AQ7" t="str">
        <f t="shared" si="0"/>
        <v>4.5% MCF/LWAL+DNO/H:2_B</v>
      </c>
    </row>
    <row r="8" spans="1:43" x14ac:dyDescent="0.25">
      <c r="A8" t="s">
        <v>21</v>
      </c>
      <c r="B8" s="22">
        <f>Estrato_Alto!AB4</f>
        <v>3.75</v>
      </c>
      <c r="C8" s="22">
        <f>Estrato_Medio!AB4</f>
        <v>0.75</v>
      </c>
      <c r="D8" s="22">
        <f>Estrato_Bajo!AB4</f>
        <v>2.25</v>
      </c>
      <c r="E8" s="20">
        <f>Estrato_Alto!AB5</f>
        <v>2.5</v>
      </c>
      <c r="F8" s="20">
        <f>Estrato_Medio!AB5</f>
        <v>1</v>
      </c>
      <c r="G8" s="20">
        <f>Estrato_Bajo!AB5</f>
        <v>2</v>
      </c>
      <c r="H8" s="23">
        <f>Estrato_Alto!AB6</f>
        <v>1</v>
      </c>
      <c r="I8" s="23">
        <f>Estrato_Medio!AB6</f>
        <v>0.25</v>
      </c>
      <c r="J8" s="23">
        <f>Estrato_Bajo!AB6</f>
        <v>0.75</v>
      </c>
      <c r="K8" s="24">
        <f>Estrato_Alto!AB7</f>
        <v>3</v>
      </c>
      <c r="L8" s="24">
        <f>Estrato_Medio!AB7</f>
        <v>1.5</v>
      </c>
      <c r="M8" s="24">
        <f>Estrato_Bajo!AB7</f>
        <v>1.5</v>
      </c>
      <c r="N8" s="21">
        <f>Estrato_Alto!AB8</f>
        <v>1</v>
      </c>
      <c r="O8" s="21">
        <f>Estrato_Medio!AB8</f>
        <v>0.5</v>
      </c>
      <c r="P8" s="21">
        <f>Estrato_Bajo!AB8</f>
        <v>0.5</v>
      </c>
      <c r="Q8" s="25">
        <f>Estrato_Alto!AB9</f>
        <v>0</v>
      </c>
      <c r="R8" s="25">
        <f>Estrato_Medio!AB9</f>
        <v>0</v>
      </c>
      <c r="S8" s="25">
        <f>Estrato_Bajo!AB9</f>
        <v>0</v>
      </c>
      <c r="T8" s="26">
        <f>Estrato_Alto!AB10</f>
        <v>0</v>
      </c>
      <c r="U8" s="26">
        <f>Estrato_Medio!AB10</f>
        <v>0</v>
      </c>
      <c r="V8" s="26">
        <f>Estrato_Bajo!AB10</f>
        <v>0</v>
      </c>
      <c r="W8" t="str">
        <f t="shared" si="1"/>
        <v>3.75% MCF/LWAL+DNO/H:3_A</v>
      </c>
      <c r="X8" t="str">
        <f t="shared" si="0"/>
        <v>0.75% MCF/LWAL+DNO/H:3_M</v>
      </c>
      <c r="Y8" t="str">
        <f t="shared" si="0"/>
        <v>2.25% MCF/LWAL+DNO/H:3_B</v>
      </c>
      <c r="Z8" t="str">
        <f t="shared" si="0"/>
        <v>2.5% MCF/LWAL+DNO/H:3_A</v>
      </c>
      <c r="AA8" t="str">
        <f t="shared" si="0"/>
        <v>1% MCF/LWAL+DNO/H:3_M</v>
      </c>
      <c r="AB8" t="str">
        <f t="shared" si="0"/>
        <v>2% MCF/LWAL+DNO/H:3_B</v>
      </c>
      <c r="AC8" t="str">
        <f t="shared" si="0"/>
        <v>1% MCF/LWAL+DNO/H:3_A</v>
      </c>
      <c r="AD8" t="str">
        <f t="shared" si="0"/>
        <v>0.25% MCF/LWAL+DNO/H:3_M</v>
      </c>
      <c r="AE8" t="str">
        <f t="shared" si="0"/>
        <v>0.75% MCF/LWAL+DNO/H:3_B</v>
      </c>
      <c r="AF8" t="str">
        <f t="shared" si="0"/>
        <v>3% MCF/LWAL+DNO/H:3_A</v>
      </c>
      <c r="AG8" t="str">
        <f t="shared" si="0"/>
        <v>1.5% MCF/LWAL+DNO/H:3_M</v>
      </c>
      <c r="AH8" t="str">
        <f t="shared" si="0"/>
        <v>1.5% MCF/LWAL+DNO/H:3_B</v>
      </c>
      <c r="AI8" t="str">
        <f t="shared" si="0"/>
        <v>1% MCF/LWAL+DNO/H:3_A</v>
      </c>
      <c r="AJ8" t="str">
        <f t="shared" si="0"/>
        <v>0.5% MCF/LWAL+DNO/H:3_M</v>
      </c>
      <c r="AK8" t="str">
        <f t="shared" si="0"/>
        <v>0.5% MCF/LWAL+DNO/H:3_B</v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</row>
    <row r="9" spans="1:43" x14ac:dyDescent="0.25">
      <c r="A9" t="s">
        <v>22</v>
      </c>
      <c r="B9" s="22">
        <f>Estrato_Alto!AI4</f>
        <v>9</v>
      </c>
      <c r="C9" s="22">
        <f>Estrato_Medio!AI4</f>
        <v>9</v>
      </c>
      <c r="D9" s="22">
        <f>Estrato_Bajo!AI4</f>
        <v>9</v>
      </c>
      <c r="E9" s="20">
        <f>Estrato_Alto!AI5</f>
        <v>7.5</v>
      </c>
      <c r="F9" s="20">
        <f>Estrato_Medio!AI5</f>
        <v>7.5</v>
      </c>
      <c r="G9" s="20">
        <f>Estrato_Bajo!AI5</f>
        <v>7.5</v>
      </c>
      <c r="H9" s="23">
        <f>Estrato_Alto!AI6</f>
        <v>10.5</v>
      </c>
      <c r="I9" s="23">
        <f>Estrato_Medio!AI6</f>
        <v>10.5</v>
      </c>
      <c r="J9" s="23">
        <f>Estrato_Bajo!AI6</f>
        <v>10.5</v>
      </c>
      <c r="K9" s="24">
        <f>Estrato_Alto!AI7</f>
        <v>10</v>
      </c>
      <c r="L9" s="24">
        <f>Estrato_Medio!AI7</f>
        <v>10</v>
      </c>
      <c r="M9" s="24">
        <f>Estrato_Bajo!AI7</f>
        <v>10</v>
      </c>
      <c r="N9" s="21">
        <f>Estrato_Alto!AI8</f>
        <v>14</v>
      </c>
      <c r="O9" s="21">
        <f>Estrato_Medio!AI8</f>
        <v>14</v>
      </c>
      <c r="P9" s="21">
        <f>Estrato_Bajo!AI8</f>
        <v>14</v>
      </c>
      <c r="Q9" s="25">
        <f>Estrato_Alto!AI9</f>
        <v>7</v>
      </c>
      <c r="R9" s="25">
        <f>Estrato_Medio!AI9</f>
        <v>7</v>
      </c>
      <c r="S9" s="25">
        <f>Estrato_Bajo!AI9</f>
        <v>0</v>
      </c>
      <c r="T9" s="26">
        <f>Estrato_Alto!AI10</f>
        <v>0</v>
      </c>
      <c r="U9" s="26">
        <f>Estrato_Medio!AI10</f>
        <v>0</v>
      </c>
      <c r="V9" s="26">
        <f>Estrato_Bajo!AI10</f>
        <v>0</v>
      </c>
      <c r="W9" t="str">
        <f t="shared" si="1"/>
        <v>9% MCF/LWAL+DUC/H:1_A</v>
      </c>
      <c r="X9" t="str">
        <f t="shared" si="0"/>
        <v>9% MCF/LWAL+DUC/H:1_M</v>
      </c>
      <c r="Y9" t="str">
        <f t="shared" si="0"/>
        <v>9% MCF/LWAL+DUC/H:1_B</v>
      </c>
      <c r="Z9" t="str">
        <f t="shared" si="0"/>
        <v>7.5% MCF/LWAL+DUC/H:1_A</v>
      </c>
      <c r="AA9" t="str">
        <f t="shared" si="0"/>
        <v>7.5% MCF/LWAL+DUC/H:1_M</v>
      </c>
      <c r="AB9" t="str">
        <f t="shared" si="0"/>
        <v>7.5% MCF/LWAL+DUC/H:1_B</v>
      </c>
      <c r="AC9" t="str">
        <f t="shared" si="0"/>
        <v>10.5% MCF/LWAL+DUC/H:1_A</v>
      </c>
      <c r="AD9" t="str">
        <f t="shared" si="0"/>
        <v>10.5% MCF/LWAL+DUC/H:1_M</v>
      </c>
      <c r="AE9" t="str">
        <f t="shared" si="0"/>
        <v>10.5% MCF/LWAL+DUC/H:1_B</v>
      </c>
      <c r="AF9" t="str">
        <f t="shared" si="0"/>
        <v>10% MCF/LWAL+DUC/H:1_A</v>
      </c>
      <c r="AG9" t="str">
        <f t="shared" si="0"/>
        <v>10% MCF/LWAL+DUC/H:1_M</v>
      </c>
      <c r="AH9" t="str">
        <f t="shared" si="0"/>
        <v>10% MCF/LWAL+DUC/H:1_B</v>
      </c>
      <c r="AI9" t="str">
        <f t="shared" si="0"/>
        <v>14% MCF/LWAL+DUC/H:1_A</v>
      </c>
      <c r="AJ9" t="str">
        <f t="shared" si="0"/>
        <v>14% MCF/LWAL+DUC/H:1_M</v>
      </c>
      <c r="AK9" t="str">
        <f t="shared" si="0"/>
        <v>14% MCF/LWAL+DUC/H:1_B</v>
      </c>
      <c r="AL9" t="str">
        <f t="shared" si="0"/>
        <v>7% MCF/LWAL+DUC/H:1_A</v>
      </c>
      <c r="AM9" t="str">
        <f t="shared" si="0"/>
        <v>7% MCF/LWAL+DUC/H:1_M</v>
      </c>
      <c r="AN9" t="str">
        <f t="shared" si="0"/>
        <v/>
      </c>
      <c r="AO9" t="str">
        <f t="shared" si="0"/>
        <v/>
      </c>
      <c r="AP9" t="str">
        <f t="shared" si="0"/>
        <v/>
      </c>
      <c r="AQ9" t="str">
        <f t="shared" si="0"/>
        <v/>
      </c>
    </row>
    <row r="10" spans="1:43" x14ac:dyDescent="0.25">
      <c r="A10" t="s">
        <v>23</v>
      </c>
      <c r="B10" s="22">
        <f>Estrato_Alto!AJ4</f>
        <v>3.75</v>
      </c>
      <c r="C10" s="22">
        <f>Estrato_Medio!AJ4</f>
        <v>3.75</v>
      </c>
      <c r="D10" s="22">
        <f>Estrato_Bajo!AJ4</f>
        <v>3.75</v>
      </c>
      <c r="E10" s="20">
        <f>Estrato_Alto!AJ5</f>
        <v>6</v>
      </c>
      <c r="F10" s="20">
        <f>Estrato_Medio!AJ5</f>
        <v>6</v>
      </c>
      <c r="G10" s="20">
        <f>Estrato_Bajo!AJ5</f>
        <v>6</v>
      </c>
      <c r="H10" s="23">
        <f>Estrato_Alto!AJ6</f>
        <v>3.75</v>
      </c>
      <c r="I10" s="23">
        <f>Estrato_Medio!AJ6</f>
        <v>3.75</v>
      </c>
      <c r="J10" s="23">
        <f>Estrato_Bajo!AJ6</f>
        <v>3.75</v>
      </c>
      <c r="K10" s="24">
        <f>Estrato_Alto!AJ7</f>
        <v>8</v>
      </c>
      <c r="L10" s="24">
        <f>Estrato_Medio!AJ7</f>
        <v>8</v>
      </c>
      <c r="M10" s="24">
        <f>Estrato_Bajo!AJ7</f>
        <v>8</v>
      </c>
      <c r="N10" s="21">
        <f>Estrato_Alto!AJ8</f>
        <v>5</v>
      </c>
      <c r="O10" s="21">
        <f>Estrato_Medio!AJ8</f>
        <v>5</v>
      </c>
      <c r="P10" s="21">
        <f>Estrato_Bajo!AJ8</f>
        <v>5</v>
      </c>
      <c r="Q10" s="25">
        <f>Estrato_Alto!AJ9</f>
        <v>3</v>
      </c>
      <c r="R10" s="25">
        <f>Estrato_Medio!AJ9</f>
        <v>3</v>
      </c>
      <c r="S10" s="25">
        <f>Estrato_Bajo!AJ9</f>
        <v>0</v>
      </c>
      <c r="T10" s="26">
        <f>Estrato_Alto!AJ10</f>
        <v>0</v>
      </c>
      <c r="U10" s="26">
        <f>Estrato_Medio!AJ10</f>
        <v>0</v>
      </c>
      <c r="V10" s="26">
        <f>Estrato_Bajo!AJ10</f>
        <v>0</v>
      </c>
      <c r="W10" t="str">
        <f t="shared" si="1"/>
        <v>3.75% MCF/LWAL+DUC/H:2_A</v>
      </c>
      <c r="X10" t="str">
        <f t="shared" si="0"/>
        <v>3.75% MCF/LWAL+DUC/H:2_M</v>
      </c>
      <c r="Y10" t="str">
        <f t="shared" si="0"/>
        <v>3.75% MCF/LWAL+DUC/H:2_B</v>
      </c>
      <c r="Z10" t="str">
        <f t="shared" si="0"/>
        <v>6% MCF/LWAL+DUC/H:2_A</v>
      </c>
      <c r="AA10" t="str">
        <f t="shared" si="0"/>
        <v>6% MCF/LWAL+DUC/H:2_M</v>
      </c>
      <c r="AB10" t="str">
        <f t="shared" si="0"/>
        <v>6% MCF/LWAL+DUC/H:2_B</v>
      </c>
      <c r="AC10" t="str">
        <f t="shared" si="0"/>
        <v>3.75% MCF/LWAL+DUC/H:2_A</v>
      </c>
      <c r="AD10" t="str">
        <f t="shared" si="0"/>
        <v>3.75% MCF/LWAL+DUC/H:2_M</v>
      </c>
      <c r="AE10" t="str">
        <f t="shared" si="0"/>
        <v>3.75% MCF/LWAL+DUC/H:2_B</v>
      </c>
      <c r="AF10" t="str">
        <f t="shared" si="0"/>
        <v>8% MCF/LWAL+DUC/H:2_A</v>
      </c>
      <c r="AG10" t="str">
        <f t="shared" si="0"/>
        <v>8% MCF/LWAL+DUC/H:2_M</v>
      </c>
      <c r="AH10" t="str">
        <f t="shared" si="0"/>
        <v>8% MCF/LWAL+DUC/H:2_B</v>
      </c>
      <c r="AI10" t="str">
        <f t="shared" si="0"/>
        <v>5% MCF/LWAL+DUC/H:2_A</v>
      </c>
      <c r="AJ10" t="str">
        <f t="shared" si="0"/>
        <v>5% MCF/LWAL+DUC/H:2_M</v>
      </c>
      <c r="AK10" t="str">
        <f t="shared" si="0"/>
        <v>5% MCF/LWAL+DUC/H:2_B</v>
      </c>
      <c r="AL10" t="str">
        <f t="shared" si="0"/>
        <v>3% MCF/LWAL+DUC/H:2_A</v>
      </c>
      <c r="AM10" t="str">
        <f t="shared" si="0"/>
        <v>3% MCF/LWAL+DUC/H:2_M</v>
      </c>
      <c r="AN10" t="str">
        <f t="shared" si="0"/>
        <v/>
      </c>
      <c r="AO10" t="str">
        <f t="shared" si="0"/>
        <v/>
      </c>
      <c r="AP10" t="str">
        <f t="shared" si="0"/>
        <v/>
      </c>
      <c r="AQ10" t="str">
        <f t="shared" si="0"/>
        <v/>
      </c>
    </row>
    <row r="11" spans="1:43" x14ac:dyDescent="0.25">
      <c r="A11" t="s">
        <v>24</v>
      </c>
      <c r="B11" s="22">
        <f>Estrato_Alto!AK4</f>
        <v>2.25</v>
      </c>
      <c r="C11" s="22">
        <f>Estrato_Medio!AK4</f>
        <v>2.25</v>
      </c>
      <c r="D11" s="22">
        <f>Estrato_Bajo!AK4</f>
        <v>2.25</v>
      </c>
      <c r="E11" s="20">
        <f>Estrato_Alto!AK5</f>
        <v>1.5</v>
      </c>
      <c r="F11" s="20">
        <f>Estrato_Medio!AK5</f>
        <v>1.5</v>
      </c>
      <c r="G11" s="20">
        <f>Estrato_Bajo!AK5</f>
        <v>1.5</v>
      </c>
      <c r="H11" s="23">
        <f>Estrato_Alto!AK6</f>
        <v>0.75</v>
      </c>
      <c r="I11" s="23">
        <f>Estrato_Medio!AK6</f>
        <v>0.75</v>
      </c>
      <c r="J11" s="23">
        <f>Estrato_Bajo!AK6</f>
        <v>0.75</v>
      </c>
      <c r="K11" s="24">
        <f>Estrato_Alto!AK7</f>
        <v>2</v>
      </c>
      <c r="L11" s="24">
        <f>Estrato_Medio!AK7</f>
        <v>2</v>
      </c>
      <c r="M11" s="24">
        <f>Estrato_Bajo!AK7</f>
        <v>2</v>
      </c>
      <c r="N11" s="21">
        <f>Estrato_Alto!AK8</f>
        <v>1</v>
      </c>
      <c r="O11" s="21">
        <f>Estrato_Medio!AK8</f>
        <v>1</v>
      </c>
      <c r="P11" s="21">
        <f>Estrato_Bajo!AK8</f>
        <v>1</v>
      </c>
      <c r="Q11" s="25">
        <f>Estrato_Alto!AK9</f>
        <v>0</v>
      </c>
      <c r="R11" s="25">
        <f>Estrato_Medio!AK9</f>
        <v>0</v>
      </c>
      <c r="S11" s="25">
        <f>Estrato_Bajo!AK9</f>
        <v>0</v>
      </c>
      <c r="T11" s="26">
        <f>Estrato_Alto!AK10</f>
        <v>0</v>
      </c>
      <c r="U11" s="26">
        <f>Estrato_Medio!AK10</f>
        <v>0</v>
      </c>
      <c r="V11" s="26">
        <f>Estrato_Bajo!AK10</f>
        <v>0</v>
      </c>
      <c r="W11" t="str">
        <f t="shared" si="1"/>
        <v>2.25% MCF/LWAL+DUC/H:3_A</v>
      </c>
      <c r="X11" t="str">
        <f t="shared" si="0"/>
        <v>2.25% MCF/LWAL+DUC/H:3_M</v>
      </c>
      <c r="Y11" t="str">
        <f t="shared" si="0"/>
        <v>2.25% MCF/LWAL+DUC/H:3_B</v>
      </c>
      <c r="Z11" t="str">
        <f t="shared" si="0"/>
        <v>1.5% MCF/LWAL+DUC/H:3_A</v>
      </c>
      <c r="AA11" t="str">
        <f t="shared" si="0"/>
        <v>1.5% MCF/LWAL+DUC/H:3_M</v>
      </c>
      <c r="AB11" t="str">
        <f t="shared" si="0"/>
        <v>1.5% MCF/LWAL+DUC/H:3_B</v>
      </c>
      <c r="AC11" t="str">
        <f t="shared" si="0"/>
        <v>0.75% MCF/LWAL+DUC/H:3_A</v>
      </c>
      <c r="AD11" t="str">
        <f t="shared" si="0"/>
        <v>0.75% MCF/LWAL+DUC/H:3_M</v>
      </c>
      <c r="AE11" t="str">
        <f t="shared" si="0"/>
        <v>0.75% MCF/LWAL+DUC/H:3_B</v>
      </c>
      <c r="AF11" t="str">
        <f t="shared" si="0"/>
        <v>2% MCF/LWAL+DUC/H:3_A</v>
      </c>
      <c r="AG11" t="str">
        <f t="shared" si="0"/>
        <v>2% MCF/LWAL+DUC/H:3_M</v>
      </c>
      <c r="AH11" t="str">
        <f t="shared" si="0"/>
        <v>2% MCF/LWAL+DUC/H:3_B</v>
      </c>
      <c r="AI11" t="str">
        <f t="shared" si="0"/>
        <v>1% MCF/LWAL+DUC/H:3_A</v>
      </c>
      <c r="AJ11" t="str">
        <f t="shared" si="0"/>
        <v>1% MCF/LWAL+DUC/H:3_M</v>
      </c>
      <c r="AK11" t="str">
        <f t="shared" si="0"/>
        <v>1% MCF/LWAL+DUC/H:3_B</v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  <c r="AP11" t="str">
        <f t="shared" si="0"/>
        <v/>
      </c>
      <c r="AQ11" t="str">
        <f t="shared" si="0"/>
        <v/>
      </c>
    </row>
    <row r="12" spans="1:43" x14ac:dyDescent="0.25">
      <c r="A12" t="s">
        <v>25</v>
      </c>
      <c r="B12" s="22">
        <f>Estrato_Alto!AL4</f>
        <v>12.5</v>
      </c>
      <c r="C12" s="22">
        <f>Estrato_Medio!AL4</f>
        <v>7.5</v>
      </c>
      <c r="D12" s="22">
        <f>Estrato_Bajo!AL4</f>
        <v>2.5</v>
      </c>
      <c r="E12" s="20">
        <f>Estrato_Alto!AL5</f>
        <v>12.5</v>
      </c>
      <c r="F12" s="20">
        <f>Estrato_Medio!AL5</f>
        <v>7.5</v>
      </c>
      <c r="G12" s="20">
        <f>Estrato_Bajo!AL5</f>
        <v>2.5</v>
      </c>
      <c r="H12" s="23">
        <f>Estrato_Alto!AL6</f>
        <v>12.5</v>
      </c>
      <c r="I12" s="23">
        <f>Estrato_Medio!AL6</f>
        <v>7.5</v>
      </c>
      <c r="J12" s="23">
        <f>Estrato_Bajo!AL6</f>
        <v>2.5</v>
      </c>
      <c r="K12" s="24">
        <f>Estrato_Alto!AL7</f>
        <v>5</v>
      </c>
      <c r="L12" s="24">
        <f>Estrato_Medio!AL7</f>
        <v>0</v>
      </c>
      <c r="M12" s="24">
        <f>Estrato_Bajo!AL7</f>
        <v>0</v>
      </c>
      <c r="N12" s="21">
        <f>Estrato_Alto!AL8</f>
        <v>5</v>
      </c>
      <c r="O12" s="21">
        <f>Estrato_Medio!AL8</f>
        <v>0</v>
      </c>
      <c r="P12" s="21">
        <f>Estrato_Bajo!AL8</f>
        <v>0</v>
      </c>
      <c r="Q12" s="25">
        <f>Estrato_Alto!AL9</f>
        <v>5</v>
      </c>
      <c r="R12" s="25">
        <f>Estrato_Medio!AL9</f>
        <v>0</v>
      </c>
      <c r="S12" s="25">
        <f>Estrato_Bajo!AL9</f>
        <v>0</v>
      </c>
      <c r="T12" s="26">
        <f>Estrato_Alto!AL10</f>
        <v>0</v>
      </c>
      <c r="U12" s="26">
        <f>Estrato_Medio!AL10</f>
        <v>0</v>
      </c>
      <c r="V12" s="26">
        <f>Estrato_Bajo!AL10</f>
        <v>0</v>
      </c>
      <c r="W12" t="str">
        <f t="shared" si="1"/>
        <v>12.5% MR/LWAL+DUC/H:2_A</v>
      </c>
      <c r="X12" t="str">
        <f t="shared" si="0"/>
        <v>7.5% MR/LWAL+DUC/H:2_M</v>
      </c>
      <c r="Y12" t="str">
        <f t="shared" si="0"/>
        <v>2.5% MR/LWAL+DUC/H:2_B</v>
      </c>
      <c r="Z12" t="str">
        <f t="shared" si="0"/>
        <v>12.5% MR/LWAL+DUC/H:2_A</v>
      </c>
      <c r="AA12" t="str">
        <f t="shared" si="0"/>
        <v>7.5% MR/LWAL+DUC/H:2_M</v>
      </c>
      <c r="AB12" t="str">
        <f t="shared" si="0"/>
        <v>2.5% MR/LWAL+DUC/H:2_B</v>
      </c>
      <c r="AC12" t="str">
        <f t="shared" si="0"/>
        <v>12.5% MR/LWAL+DUC/H:2_A</v>
      </c>
      <c r="AD12" t="str">
        <f t="shared" si="0"/>
        <v>7.5% MR/LWAL+DUC/H:2_M</v>
      </c>
      <c r="AE12" t="str">
        <f t="shared" si="0"/>
        <v>2.5% MR/LWAL+DUC/H:2_B</v>
      </c>
      <c r="AF12" t="str">
        <f t="shared" si="0"/>
        <v>5% MR/LWAL+DUC/H:2_A</v>
      </c>
      <c r="AG12" t="str">
        <f t="shared" si="0"/>
        <v/>
      </c>
      <c r="AH12" t="str">
        <f t="shared" si="0"/>
        <v/>
      </c>
      <c r="AI12" t="str">
        <f t="shared" si="0"/>
        <v>5% MR/LWAL+DUC/H:2_A</v>
      </c>
      <c r="AJ12" t="str">
        <f t="shared" si="0"/>
        <v/>
      </c>
      <c r="AK12" t="str">
        <f t="shared" si="0"/>
        <v/>
      </c>
      <c r="AL12" t="str">
        <f t="shared" si="0"/>
        <v>5% MR/LWAL+DUC/H:2_A</v>
      </c>
      <c r="AM12" t="str">
        <f t="shared" si="0"/>
        <v/>
      </c>
      <c r="AN12" t="str">
        <f t="shared" si="0"/>
        <v/>
      </c>
      <c r="AO12" t="str">
        <f t="shared" si="0"/>
        <v/>
      </c>
      <c r="AP12" t="str">
        <f t="shared" si="0"/>
        <v/>
      </c>
      <c r="AQ12" t="str">
        <f t="shared" si="0"/>
        <v/>
      </c>
    </row>
    <row r="13" spans="1:43" x14ac:dyDescent="0.25">
      <c r="A13" t="s">
        <v>26</v>
      </c>
      <c r="B13" s="22">
        <f>Estrato_Alto!AM4</f>
        <v>12.5</v>
      </c>
      <c r="C13" s="22">
        <f>Estrato_Medio!AM4</f>
        <v>7.5</v>
      </c>
      <c r="D13" s="22">
        <f>Estrato_Bajo!AM4</f>
        <v>2.5</v>
      </c>
      <c r="E13" s="20">
        <f>Estrato_Alto!AM5</f>
        <v>12.5</v>
      </c>
      <c r="F13" s="20">
        <f>Estrato_Medio!AM5</f>
        <v>7.5</v>
      </c>
      <c r="G13" s="20">
        <f>Estrato_Bajo!AM5</f>
        <v>2.5</v>
      </c>
      <c r="H13" s="23">
        <f>Estrato_Alto!AM6</f>
        <v>12.5</v>
      </c>
      <c r="I13" s="23">
        <f>Estrato_Medio!AM6</f>
        <v>7.5</v>
      </c>
      <c r="J13" s="23">
        <f>Estrato_Bajo!AM6</f>
        <v>2.5</v>
      </c>
      <c r="K13" s="24">
        <f>Estrato_Alto!AM7</f>
        <v>5</v>
      </c>
      <c r="L13" s="24">
        <f>Estrato_Medio!AM7</f>
        <v>0</v>
      </c>
      <c r="M13" s="24">
        <f>Estrato_Bajo!AM7</f>
        <v>0</v>
      </c>
      <c r="N13" s="21">
        <f>Estrato_Alto!AM8</f>
        <v>5</v>
      </c>
      <c r="O13" s="21">
        <f>Estrato_Medio!AM8</f>
        <v>0</v>
      </c>
      <c r="P13" s="21">
        <f>Estrato_Bajo!AM8</f>
        <v>0</v>
      </c>
      <c r="Q13" s="25">
        <f>Estrato_Alto!AM9</f>
        <v>5</v>
      </c>
      <c r="R13" s="25">
        <f>Estrato_Medio!AM9</f>
        <v>0</v>
      </c>
      <c r="S13" s="25">
        <f>Estrato_Bajo!AM9</f>
        <v>0</v>
      </c>
      <c r="T13" s="26">
        <f>Estrato_Alto!AM10</f>
        <v>0</v>
      </c>
      <c r="U13" s="26">
        <f>Estrato_Medio!AM10</f>
        <v>0</v>
      </c>
      <c r="V13" s="26">
        <f>Estrato_Bajo!AM10</f>
        <v>0</v>
      </c>
      <c r="W13" t="str">
        <f t="shared" si="1"/>
        <v>12.5% MR/LWAL+DUC/H:3_A</v>
      </c>
      <c r="X13" t="str">
        <f t="shared" si="0"/>
        <v>7.5% MR/LWAL+DUC/H:3_M</v>
      </c>
      <c r="Y13" t="str">
        <f t="shared" si="0"/>
        <v>2.5% MR/LWAL+DUC/H:3_B</v>
      </c>
      <c r="Z13" t="str">
        <f t="shared" si="0"/>
        <v>12.5% MR/LWAL+DUC/H:3_A</v>
      </c>
      <c r="AA13" t="str">
        <f t="shared" si="0"/>
        <v>7.5% MR/LWAL+DUC/H:3_M</v>
      </c>
      <c r="AB13" t="str">
        <f t="shared" si="0"/>
        <v>2.5% MR/LWAL+DUC/H:3_B</v>
      </c>
      <c r="AC13" t="str">
        <f t="shared" si="0"/>
        <v>12.5% MR/LWAL+DUC/H:3_A</v>
      </c>
      <c r="AD13" t="str">
        <f t="shared" si="0"/>
        <v>7.5% MR/LWAL+DUC/H:3_M</v>
      </c>
      <c r="AE13" t="str">
        <f t="shared" si="0"/>
        <v>2.5% MR/LWAL+DUC/H:3_B</v>
      </c>
      <c r="AF13" t="str">
        <f t="shared" si="0"/>
        <v>5% MR/LWAL+DUC/H:3_A</v>
      </c>
      <c r="AG13" t="str">
        <f t="shared" si="0"/>
        <v/>
      </c>
      <c r="AH13" t="str">
        <f t="shared" si="0"/>
        <v/>
      </c>
      <c r="AI13" t="str">
        <f t="shared" si="0"/>
        <v>5% MR/LWAL+DUC/H:3_A</v>
      </c>
      <c r="AJ13" t="str">
        <f t="shared" si="0"/>
        <v/>
      </c>
      <c r="AK13" t="str">
        <f t="shared" si="0"/>
        <v/>
      </c>
      <c r="AL13" t="str">
        <f t="shared" si="0"/>
        <v>5% MR/LWAL+DUC/H:3_A</v>
      </c>
      <c r="AM13" t="str">
        <f t="shared" si="0"/>
        <v/>
      </c>
      <c r="AN13" t="str">
        <f t="shared" si="0"/>
        <v/>
      </c>
      <c r="AO13" t="str">
        <f t="shared" si="0"/>
        <v/>
      </c>
      <c r="AP13" t="str">
        <f t="shared" si="0"/>
        <v/>
      </c>
      <c r="AQ13" t="str">
        <f t="shared" si="0"/>
        <v/>
      </c>
    </row>
    <row r="14" spans="1:43" s="34" customFormat="1" x14ac:dyDescent="0.25">
      <c r="W14" s="34" t="str">
        <f>_xlfn.TEXTJOIN(CHAR(10),TRUE,W3:W13)</f>
        <v>21% MUR/LWAL+DNO/H:1_A
8.75% MUR/LWAL+DNO/H:2_A
5.25% MUR/LWAL+DNO/H:3_A
15% MCF/LWAL+DNO/H:1_A
6.25% MCF/LWAL+DNO/H:2_A
3.75% MCF/LWAL+DNO/H:3_A
9% MCF/LWAL+DUC/H:1_A
3.75% MCF/LWAL+DUC/H:2_A
2.25% MCF/LWAL+DUC/H:3_A
12.5% MR/LWAL+DUC/H:2_A
12.5% MR/LWAL+DUC/H:3_A</v>
      </c>
      <c r="X14" s="34" t="str">
        <f t="shared" ref="X14:AQ14" si="2">_xlfn.TEXTJOIN(CHAR(10),TRUE,X3:X13)</f>
        <v>39% MUR/LWAL+DNO/H:1_M
16.25% MUR/LWAL+DNO/H:2_M
9.75% MUR/LWAL+DNO/H:3_M
3% MCF/LWAL+DNO/H:1_M
1.25% MCF/LWAL+DNO/H:2_M
0.75% MCF/LWAL+DNO/H:3_M
9% MCF/LWAL+DUC/H:1_M
3.75% MCF/LWAL+DUC/H:2_M
2.25% MCF/LWAL+DUC/H:3_M
7.5% MR/LWAL+DUC/H:2_M
7.5% MR/LWAL+DUC/H:3_M</v>
      </c>
      <c r="Y14" s="34" t="str">
        <f t="shared" si="2"/>
        <v>39% MUR/LWAL+DNO/H:1_B
16.25% MUR/LWAL+DNO/H:2_B
9.75% MUR/LWAL+DNO/H:3_B
9% MCF/LWAL+DNO/H:1_B
3.75% MCF/LWAL+DNO/H:2_B
2.25% MCF/LWAL+DNO/H:3_B
9% MCF/LWAL+DUC/H:1_B
3.75% MCF/LWAL+DUC/H:2_B
2.25% MCF/LWAL+DUC/H:3_B
2.5% MR/LWAL+DUC/H:2_B
2.5% MR/LWAL+DUC/H:3_B</v>
      </c>
      <c r="Z14" s="34" t="str">
        <f t="shared" si="2"/>
        <v>17.5% MUR/LWAL+DNO/H:1_A
14% MUR/LWAL+DNO/H:2_A
3.5% MUR/LWAL+DNO/H:3_A
12.5% MCF/LWAL+DNO/H:1_A
10% MCF/LWAL+DNO/H:2_A
2.5% MCF/LWAL+DNO/H:3_A
7.5% MCF/LWAL+DUC/H:1_A
6% MCF/LWAL+DUC/H:2_A
1.5% MCF/LWAL+DUC/H:3_A
12.5% MR/LWAL+DUC/H:2_A
12.5% MR/LWAL+DUC/H:3_A</v>
      </c>
      <c r="AA14" s="34" t="str">
        <f t="shared" si="2"/>
        <v>30% MUR/LWAL+DNO/H:1_M
24% MUR/LWAL+DNO/H:2_M
6% MUR/LWAL+DNO/H:3_M
5% MCF/LWAL+DNO/H:1_M
4% MCF/LWAL+DNO/H:2_M
1% MCF/LWAL+DNO/H:3_M
7.5% MCF/LWAL+DUC/H:1_M
6% MCF/LWAL+DUC/H:2_M
1.5% MCF/LWAL+DUC/H:3_M
7.5% MR/LWAL+DUC/H:2_M
7.5% MR/LWAL+DUC/H:3_M</v>
      </c>
      <c r="AB14" s="34" t="str">
        <f t="shared" si="2"/>
        <v>30% MUR/LWAL+DNO/H:1_B
24% MUR/LWAL+DNO/H:2_B
6% MUR/LWAL+DNO/H:3_B
10% MCF/LWAL+DNO/H:1_B
8% MCF/LWAL+DNO/H:2_B
2% MCF/LWAL+DNO/H:3_B
7.5% MCF/LWAL+DUC/H:1_B
6% MCF/LWAL+DUC/H:2_B
1.5% MCF/LWAL+DUC/H:3_B
2.5% MR/LWAL+DUC/H:2_B
2.5% MR/LWAL+DUC/H:3_B</v>
      </c>
      <c r="AC14" s="34" t="str">
        <f t="shared" si="2"/>
        <v>28% MUR/LWAL+DNO/H:1_A
10% MUR/LWAL+DNO/H:2_A
2% MUR/LWAL+DNO/H:3_A
14% MCF/LWAL+DNO/H:1_A
5% MCF/LWAL+DNO/H:2_A
1% MCF/LWAL+DNO/H:3_A
10.5% MCF/LWAL+DUC/H:1_A
3.75% MCF/LWAL+DUC/H:2_A
0.75% MCF/LWAL+DUC/H:3_A
12.5% MR/LWAL+DUC/H:2_A
12.5% MR/LWAL+DUC/H:3_A</v>
      </c>
      <c r="AD14" s="34" t="str">
        <f t="shared" si="2"/>
        <v>45.5% MUR/LWAL+DNO/H:1_M
16.25% MUR/LWAL+DNO/H:2_M
3.25% MUR/LWAL+DNO/H:3_M
3.5% MCF/LWAL+DNO/H:1_M
1.25% MCF/LWAL+DNO/H:2_M
0.25% MCF/LWAL+DNO/H:3_M
10.5% MCF/LWAL+DUC/H:1_M
3.75% MCF/LWAL+DUC/H:2_M
0.75% MCF/LWAL+DUC/H:3_M
7.5% MR/LWAL+DUC/H:2_M
7.5% MR/LWAL+DUC/H:3_M</v>
      </c>
      <c r="AE14" s="34" t="str">
        <f t="shared" si="2"/>
        <v>45.5% MUR/LWAL+DNO/H:1_B
16.25% MUR/LWAL+DNO/H:2_B
3.25% MUR/LWAL+DNO/H:3_B
10.5% MCF/LWAL+DNO/H:1_B
3.75% MCF/LWAL+DNO/H:2_B
0.75% MCF/LWAL+DNO/H:3_B
10.5% MCF/LWAL+DUC/H:1_B
3.75% MCF/LWAL+DUC/H:2_B
0.75% MCF/LWAL+DUC/H:3_B
2.5% MR/LWAL+DUC/H:2_B
2.5% MR/LWAL+DUC/H:3_B</v>
      </c>
      <c r="AF14" s="34" t="str">
        <f t="shared" si="2"/>
        <v>20% MUR/LWAL+DNO/H:1_A
16% MUR/LWAL+DNO/H:2_A
4% MUR/LWAL+DNO/H:3_A
15% MCF/LWAL+DNO/H:1_A
12% MCF/LWAL+DNO/H:2_A
3% MCF/LWAL+DNO/H:3_A
10% MCF/LWAL+DUC/H:1_A
8% MCF/LWAL+DUC/H:2_A
2% MCF/LWAL+DUC/H:3_A
5% MR/LWAL+DUC/H:2_A
5% MR/LWAL+DUC/H:3_A</v>
      </c>
      <c r="AG14" s="34" t="str">
        <f t="shared" si="2"/>
        <v>32.5% MUR/LWAL+DNO/H:1_M
26% MUR/LWAL+DNO/H:2_M
6.5% MUR/LWAL+DNO/H:3_M
7.5% MCF/LWAL+DNO/H:1_M
6% MCF/LWAL+DNO/H:2_M
1.5% MCF/LWAL+DNO/H:3_M
10% MCF/LWAL+DUC/H:1_M
8% MCF/LWAL+DUC/H:2_M
2% MCF/LWAL+DUC/H:3_M</v>
      </c>
      <c r="AH14" s="34" t="str">
        <f t="shared" si="2"/>
        <v>32.5% MUR/LWAL+DNO/H:1_B
26% MUR/LWAL+DNO/H:2_B
6.5% MUR/LWAL+DNO/H:3_B
7.5% MCF/LWAL+DNO/H:1_B
6% MCF/LWAL+DNO/H:2_B
1.5% MCF/LWAL+DNO/H:3_B
10% MCF/LWAL+DUC/H:1_B
8% MCF/LWAL+DUC/H:2_B
2% MCF/LWAL+DUC/H:3_B</v>
      </c>
      <c r="AI14" s="34" t="str">
        <f t="shared" si="2"/>
        <v>35% MUR/LWAL+DNO/H:1_A
12.5% MUR/LWAL+DNO/H:2_A
2.5% MUR/LWAL+DNO/H:3_A
14% MCF/LWAL+DNO/H:1_A
5% MCF/LWAL+DNO/H:2_A
1% MCF/LWAL+DNO/H:3_A
14% MCF/LWAL+DUC/H:1_A
5% MCF/LWAL+DUC/H:2_A
1% MCF/LWAL+DUC/H:3_A
5% MR/LWAL+DUC/H:2_A
5% MR/LWAL+DUC/H:3_A</v>
      </c>
      <c r="AJ14" s="34" t="str">
        <f t="shared" si="2"/>
        <v>49% MUR/LWAL+DNO/H:1_M
17.5% MUR/LWAL+DNO/H:2_M
3.5% MUR/LWAL+DNO/H:3_M
7% MCF/LWAL+DNO/H:1_M
2.5% MCF/LWAL+DNO/H:2_M
0.5% MCF/LWAL+DNO/H:3_M
14% MCF/LWAL+DUC/H:1_M
5% MCF/LWAL+DUC/H:2_M
1% MCF/LWAL+DUC/H:3_M</v>
      </c>
      <c r="AK14" s="34" t="str">
        <f t="shared" si="2"/>
        <v>49% MUR/LWAL+DNO/H:1_B
17.5% MUR/LWAL+DNO/H:2_B
3.5% MUR/LWAL+DNO/H:3_B
7% MCF/LWAL+DNO/H:1_B
2.5% MCF/LWAL+DNO/H:2_B
0.5% MCF/LWAL+DNO/H:3_B
14% MCF/LWAL+DUC/H:1_B
5% MCF/LWAL+DUC/H:2_B
1% MCF/LWAL+DUC/H:3_B</v>
      </c>
      <c r="AL14" s="34" t="str">
        <f t="shared" si="2"/>
        <v>42% MUR/LWAL+DNO/H:1_A
18% MUR/LWAL+DNO/H:2_A
14% MCF/LWAL+DNO/H:1_A
6% MCF/LWAL+DNO/H:2_A
7% MCF/LWAL+DUC/H:1_A
3% MCF/LWAL+DUC/H:2_A
5% MR/LWAL+DUC/H:2_A
5% MR/LWAL+DUC/H:3_A</v>
      </c>
      <c r="AM14" s="34" t="str">
        <f t="shared" si="2"/>
        <v>56% MUR/LWAL+DNO/H:1_M
24% MUR/LWAL+DNO/H:2_M
7% MCF/LWAL+DNO/H:1_M
3% MCF/LWAL+DNO/H:2_M
7% MCF/LWAL+DUC/H:1_M
3% MCF/LWAL+DUC/H:2_M</v>
      </c>
      <c r="AN14" s="34" t="str">
        <f t="shared" si="2"/>
        <v>56% MUR/LWAL+DNO/H:1_B
24% MUR/LWAL+DNO/H:2_B
14% MCF/LWAL+DNO/H:1_B
6% MCF/LWAL+DNO/H:2_B</v>
      </c>
      <c r="AO14" s="34" t="str">
        <f t="shared" si="2"/>
        <v>59.5% MUR/LWAL+DNO/H:1_A
25.5% MUR/LWAL+DNO/H:2_A
10.5% MCF/LWAL+DNO/H:1_A
4.5% MCF/LWAL+DNO/H:2_A</v>
      </c>
      <c r="AP14" s="34" t="str">
        <f t="shared" si="2"/>
        <v>59.5% MUR/LWAL+DNO/H:1_M
25.5% MUR/LWAL+DNO/H:2_M
10.5% MCF/LWAL+DNO/H:1_M
4.5% MCF/LWAL+DNO/H:2_M</v>
      </c>
      <c r="AQ14" s="34" t="str">
        <f t="shared" si="2"/>
        <v>59.5% MUR/LWAL+DNO/H:1_B
25.5% MUR/LWAL+DNO/H:2_B
10.5% MCF/LWAL+DNO/H:1_B
4.5% MCF/LWAL+DNO/H:2_B</v>
      </c>
    </row>
    <row r="15" spans="1:43" x14ac:dyDescent="0.25">
      <c r="A15" s="19" t="s">
        <v>69</v>
      </c>
      <c r="B15" s="19" t="s">
        <v>65</v>
      </c>
      <c r="C15" s="19" t="s">
        <v>66</v>
      </c>
      <c r="D15" s="19" t="s">
        <v>67</v>
      </c>
      <c r="E15" s="19" t="s">
        <v>65</v>
      </c>
      <c r="F15" s="19" t="s">
        <v>66</v>
      </c>
      <c r="G15" s="19" t="s">
        <v>67</v>
      </c>
      <c r="H15" s="19" t="s">
        <v>65</v>
      </c>
      <c r="I15" s="19" t="s">
        <v>66</v>
      </c>
      <c r="J15" s="19" t="s">
        <v>67</v>
      </c>
      <c r="K15" s="19" t="s">
        <v>65</v>
      </c>
      <c r="L15" s="19" t="s">
        <v>66</v>
      </c>
      <c r="M15" s="19" t="s">
        <v>67</v>
      </c>
      <c r="N15" s="19" t="s">
        <v>65</v>
      </c>
      <c r="O15" s="19" t="s">
        <v>66</v>
      </c>
      <c r="P15" s="19" t="s">
        <v>67</v>
      </c>
      <c r="Q15" s="19" t="s">
        <v>65</v>
      </c>
      <c r="R15" s="19" t="s">
        <v>66</v>
      </c>
      <c r="S15" s="19" t="s">
        <v>67</v>
      </c>
      <c r="T15" s="19" t="s">
        <v>65</v>
      </c>
      <c r="U15" s="19" t="s">
        <v>66</v>
      </c>
      <c r="V15" s="19" t="s">
        <v>67</v>
      </c>
      <c r="W15" s="44" t="s">
        <v>43</v>
      </c>
      <c r="X15" s="44"/>
      <c r="Y15" s="44"/>
      <c r="Z15" s="45" t="s">
        <v>44</v>
      </c>
      <c r="AA15" s="45"/>
      <c r="AB15" s="45"/>
      <c r="AC15" s="46" t="s">
        <v>45</v>
      </c>
      <c r="AD15" s="46"/>
      <c r="AE15" s="46"/>
      <c r="AF15" s="47" t="s">
        <v>46</v>
      </c>
      <c r="AG15" s="47"/>
      <c r="AH15" s="47"/>
      <c r="AI15" s="48" t="s">
        <v>47</v>
      </c>
      <c r="AJ15" s="48"/>
      <c r="AK15" s="48"/>
      <c r="AL15" s="49" t="s">
        <v>48</v>
      </c>
      <c r="AM15" s="49"/>
      <c r="AN15" s="49"/>
      <c r="AO15" s="43" t="s">
        <v>49</v>
      </c>
      <c r="AP15" s="43"/>
      <c r="AQ15" s="43"/>
    </row>
    <row r="16" spans="1:43" x14ac:dyDescent="0.25">
      <c r="A16" t="s">
        <v>17</v>
      </c>
      <c r="B16" s="22">
        <f>Estrato_Alto!X16</f>
        <v>11.25</v>
      </c>
      <c r="C16" s="22">
        <f>Estrato_Medio!X16</f>
        <v>18.75</v>
      </c>
      <c r="D16" s="22">
        <f>Estrato_Bajo!X16</f>
        <v>26.25</v>
      </c>
      <c r="E16" s="20">
        <f>Estrato_Alto!X17</f>
        <v>15</v>
      </c>
      <c r="F16" s="20">
        <f>Estrato_Medio!X17</f>
        <v>18.75</v>
      </c>
      <c r="G16" s="20">
        <f>Estrato_Bajo!X17</f>
        <v>26.25</v>
      </c>
      <c r="H16" s="23">
        <f>Estrato_Alto!X18</f>
        <v>15</v>
      </c>
      <c r="I16" s="23">
        <f>Estrato_Medio!X18</f>
        <v>18.75</v>
      </c>
      <c r="J16" s="23">
        <f>Estrato_Bajo!X18</f>
        <v>26.25</v>
      </c>
      <c r="K16" s="24">
        <f>Estrato_Alto!X19</f>
        <v>37.5</v>
      </c>
      <c r="L16" s="24">
        <f>Estrato_Medio!X19</f>
        <v>37.5</v>
      </c>
      <c r="M16" s="24">
        <f>Estrato_Bajo!X19</f>
        <v>37.5</v>
      </c>
      <c r="N16" s="21">
        <f>Estrato_Alto!X20</f>
        <v>33.75</v>
      </c>
      <c r="O16" s="21">
        <f>Estrato_Medio!X20</f>
        <v>33.75</v>
      </c>
      <c r="P16" s="21">
        <f>Estrato_Bajo!X20</f>
        <v>33.75</v>
      </c>
      <c r="Q16" s="25">
        <f>Estrato_Alto!X21</f>
        <v>45</v>
      </c>
      <c r="R16" s="25">
        <f>Estrato_Medio!X21</f>
        <v>45</v>
      </c>
      <c r="S16" s="25">
        <f>Estrato_Bajo!X21</f>
        <v>45</v>
      </c>
      <c r="T16" s="26">
        <f>Estrato_Alto!X22</f>
        <v>85</v>
      </c>
      <c r="U16" s="26">
        <f>Estrato_Medio!X22</f>
        <v>85</v>
      </c>
      <c r="V16" s="26">
        <f>Estrato_Bajo!X22</f>
        <v>85</v>
      </c>
      <c r="W16" t="str">
        <f>IF(B16=0,"",CONCATENATE(ROUND(B16,2),"% ",$A16,"_",RIGHT(LEFT(B$15,9),1)))</f>
        <v>11.25% MUR/LWAL+DNO/H:2_A</v>
      </c>
      <c r="X16" t="str">
        <f>IF(C16=0,"",CONCATENATE(ROUND(C16,2),"% ",$A16,"_",RIGHT(LEFT(C$15,9),1)))</f>
        <v>18.75% MUR/LWAL+DNO/H:2_M</v>
      </c>
      <c r="Y16" t="str">
        <f>IF(D16=0,"",CONCATENATE(ROUND(D16,2),"% ",$A16,"_",RIGHT(LEFT(D$15,9),1)))</f>
        <v>26.25% MUR/LWAL+DNO/H:2_B</v>
      </c>
      <c r="Z16" t="str">
        <f t="shared" ref="Z16:AQ30" si="3">IF(E16=0,"",CONCATENATE(ROUND(E16,2),"% ",$A16,"_",RIGHT(LEFT(E$15,9),1)))</f>
        <v>15% MUR/LWAL+DNO/H:2_A</v>
      </c>
      <c r="AA16" t="str">
        <f t="shared" si="3"/>
        <v>18.75% MUR/LWAL+DNO/H:2_M</v>
      </c>
      <c r="AB16" t="str">
        <f t="shared" si="3"/>
        <v>26.25% MUR/LWAL+DNO/H:2_B</v>
      </c>
      <c r="AC16" t="str">
        <f t="shared" si="3"/>
        <v>15% MUR/LWAL+DNO/H:2_A</v>
      </c>
      <c r="AD16" t="str">
        <f t="shared" si="3"/>
        <v>18.75% MUR/LWAL+DNO/H:2_M</v>
      </c>
      <c r="AE16" t="str">
        <f t="shared" si="3"/>
        <v>26.25% MUR/LWAL+DNO/H:2_B</v>
      </c>
      <c r="AF16" t="str">
        <f t="shared" si="3"/>
        <v>37.5% MUR/LWAL+DNO/H:2_A</v>
      </c>
      <c r="AG16" t="str">
        <f t="shared" si="3"/>
        <v>37.5% MUR/LWAL+DNO/H:2_M</v>
      </c>
      <c r="AH16" t="str">
        <f t="shared" si="3"/>
        <v>37.5% MUR/LWAL+DNO/H:2_B</v>
      </c>
      <c r="AI16" t="str">
        <f t="shared" si="3"/>
        <v>33.75% MUR/LWAL+DNO/H:2_A</v>
      </c>
      <c r="AJ16" t="str">
        <f t="shared" si="3"/>
        <v>33.75% MUR/LWAL+DNO/H:2_M</v>
      </c>
      <c r="AK16" t="str">
        <f t="shared" si="3"/>
        <v>33.75% MUR/LWAL+DNO/H:2_B</v>
      </c>
      <c r="AL16" t="str">
        <f t="shared" si="3"/>
        <v>45% MUR/LWAL+DNO/H:2_A</v>
      </c>
      <c r="AM16" t="str">
        <f t="shared" si="3"/>
        <v>45% MUR/LWAL+DNO/H:2_M</v>
      </c>
      <c r="AN16" t="str">
        <f t="shared" si="3"/>
        <v>45% MUR/LWAL+DNO/H:2_B</v>
      </c>
      <c r="AO16" t="str">
        <f t="shared" si="3"/>
        <v>85% MUR/LWAL+DNO/H:2_A</v>
      </c>
      <c r="AP16" t="str">
        <f t="shared" si="3"/>
        <v>85% MUR/LWAL+DNO/H:2_M</v>
      </c>
      <c r="AQ16" t="str">
        <f t="shared" si="3"/>
        <v>85% MUR/LWAL+DNO/H:2_B</v>
      </c>
    </row>
    <row r="17" spans="1:43" x14ac:dyDescent="0.25">
      <c r="A17" t="s">
        <v>18</v>
      </c>
      <c r="B17" s="22">
        <f>Estrato_Alto!Y16</f>
        <v>3.75</v>
      </c>
      <c r="C17" s="22">
        <f>Estrato_Medio!Y16</f>
        <v>6.25</v>
      </c>
      <c r="D17" s="22">
        <f>Estrato_Bajo!Y16</f>
        <v>8.75</v>
      </c>
      <c r="E17" s="20">
        <f>Estrato_Alto!Y17</f>
        <v>5</v>
      </c>
      <c r="F17" s="20">
        <f>Estrato_Medio!Y17</f>
        <v>6.25</v>
      </c>
      <c r="G17" s="20">
        <f>Estrato_Bajo!Y17</f>
        <v>8.75</v>
      </c>
      <c r="H17" s="23">
        <f>Estrato_Alto!Y18</f>
        <v>5</v>
      </c>
      <c r="I17" s="23">
        <f>Estrato_Medio!Y18</f>
        <v>6.25</v>
      </c>
      <c r="J17" s="23">
        <f>Estrato_Bajo!Y18</f>
        <v>8.75</v>
      </c>
      <c r="K17" s="24">
        <f>Estrato_Alto!Y19</f>
        <v>12.5</v>
      </c>
      <c r="L17" s="24">
        <f>Estrato_Medio!Y19</f>
        <v>12.5</v>
      </c>
      <c r="M17" s="24">
        <f>Estrato_Bajo!Y19</f>
        <v>12.5</v>
      </c>
      <c r="N17" s="21">
        <f>Estrato_Alto!Y20</f>
        <v>11.25</v>
      </c>
      <c r="O17" s="21">
        <f>Estrato_Medio!Y20</f>
        <v>11.25</v>
      </c>
      <c r="P17" s="21">
        <f>Estrato_Bajo!Y20</f>
        <v>11.25</v>
      </c>
      <c r="Q17" s="25">
        <f>Estrato_Alto!Y21</f>
        <v>15</v>
      </c>
      <c r="R17" s="25">
        <f>Estrato_Medio!Y21</f>
        <v>15</v>
      </c>
      <c r="S17" s="25">
        <f>Estrato_Bajo!Y21</f>
        <v>15</v>
      </c>
      <c r="T17" s="26">
        <f>Estrato_Alto!Y22</f>
        <v>0</v>
      </c>
      <c r="U17" s="26">
        <f>Estrato_Medio!Y22</f>
        <v>0</v>
      </c>
      <c r="V17" s="26">
        <f>Estrato_Bajo!Y22</f>
        <v>0</v>
      </c>
      <c r="W17" t="str">
        <f t="shared" ref="W17:X34" si="4">IF(B17=0,"",CONCATENATE(ROUND(B17,2),"% ",$A17,"_",RIGHT(LEFT(B$15,9),1)))</f>
        <v>3.75% MUR/LWAL+DNO/H:3_A</v>
      </c>
      <c r="X17" t="str">
        <f t="shared" si="4"/>
        <v>6.25% MUR/LWAL+DNO/H:3_M</v>
      </c>
      <c r="Y17" t="str">
        <f t="shared" ref="Y17:Y34" si="5">IF(D17=0,"",CONCATENATE(ROUND(D17,2),"% ",$A17,"_",RIGHT(LEFT(D$15,9),1)))</f>
        <v>8.75% MUR/LWAL+DNO/H:3_B</v>
      </c>
      <c r="Z17" t="str">
        <f t="shared" si="3"/>
        <v>5% MUR/LWAL+DNO/H:3_A</v>
      </c>
      <c r="AA17" t="str">
        <f t="shared" si="3"/>
        <v>6.25% MUR/LWAL+DNO/H:3_M</v>
      </c>
      <c r="AB17" t="str">
        <f t="shared" si="3"/>
        <v>8.75% MUR/LWAL+DNO/H:3_B</v>
      </c>
      <c r="AC17" t="str">
        <f t="shared" si="3"/>
        <v>5% MUR/LWAL+DNO/H:3_A</v>
      </c>
      <c r="AD17" t="str">
        <f t="shared" si="3"/>
        <v>6.25% MUR/LWAL+DNO/H:3_M</v>
      </c>
      <c r="AE17" t="str">
        <f t="shared" si="3"/>
        <v>8.75% MUR/LWAL+DNO/H:3_B</v>
      </c>
      <c r="AF17" t="str">
        <f t="shared" si="3"/>
        <v>12.5% MUR/LWAL+DNO/H:3_A</v>
      </c>
      <c r="AG17" t="str">
        <f t="shared" si="3"/>
        <v>12.5% MUR/LWAL+DNO/H:3_M</v>
      </c>
      <c r="AH17" t="str">
        <f t="shared" si="3"/>
        <v>12.5% MUR/LWAL+DNO/H:3_B</v>
      </c>
      <c r="AI17" t="str">
        <f t="shared" si="3"/>
        <v>11.25% MUR/LWAL+DNO/H:3_A</v>
      </c>
      <c r="AJ17" t="str">
        <f t="shared" si="3"/>
        <v>11.25% MUR/LWAL+DNO/H:3_M</v>
      </c>
      <c r="AK17" t="str">
        <f t="shared" si="3"/>
        <v>11.25% MUR/LWAL+DNO/H:3_B</v>
      </c>
      <c r="AL17" t="str">
        <f t="shared" si="3"/>
        <v>15% MUR/LWAL+DNO/H:3_A</v>
      </c>
      <c r="AM17" t="str">
        <f t="shared" si="3"/>
        <v>15% MUR/LWAL+DNO/H:3_M</v>
      </c>
      <c r="AN17" t="str">
        <f t="shared" si="3"/>
        <v>15% MUR/LWAL+DNO/H:3_B</v>
      </c>
      <c r="AO17" t="str">
        <f t="shared" si="3"/>
        <v/>
      </c>
      <c r="AP17" t="str">
        <f t="shared" si="3"/>
        <v/>
      </c>
      <c r="AQ17" t="str">
        <f t="shared" si="3"/>
        <v/>
      </c>
    </row>
    <row r="18" spans="1:43" x14ac:dyDescent="0.25">
      <c r="A18" t="s">
        <v>20</v>
      </c>
      <c r="B18" s="22">
        <f>Estrato_Alto!AA16</f>
        <v>7.5</v>
      </c>
      <c r="C18" s="22">
        <f>Estrato_Medio!AA16</f>
        <v>7.5</v>
      </c>
      <c r="D18" s="22">
        <f>Estrato_Bajo!AA16</f>
        <v>11.25</v>
      </c>
      <c r="E18" s="20">
        <f>Estrato_Alto!AA17</f>
        <v>7.5</v>
      </c>
      <c r="F18" s="20">
        <f>Estrato_Medio!AA17</f>
        <v>7.5</v>
      </c>
      <c r="G18" s="20">
        <f>Estrato_Bajo!AA17</f>
        <v>11.25</v>
      </c>
      <c r="H18" s="23">
        <f>Estrato_Alto!AA18</f>
        <v>7.5</v>
      </c>
      <c r="I18" s="23">
        <f>Estrato_Medio!AA18</f>
        <v>7.5</v>
      </c>
      <c r="J18" s="23">
        <f>Estrato_Bajo!AA18</f>
        <v>11.25</v>
      </c>
      <c r="K18" s="24">
        <f>Estrato_Alto!AA19</f>
        <v>7.5</v>
      </c>
      <c r="L18" s="24">
        <f>Estrato_Medio!AA19</f>
        <v>7.5</v>
      </c>
      <c r="M18" s="24">
        <f>Estrato_Bajo!AA19</f>
        <v>7.5</v>
      </c>
      <c r="N18" s="21">
        <f>Estrato_Alto!AA20</f>
        <v>7.5</v>
      </c>
      <c r="O18" s="21">
        <f>Estrato_Medio!AA20</f>
        <v>7.5</v>
      </c>
      <c r="P18" s="21">
        <f>Estrato_Bajo!AA20</f>
        <v>7.5</v>
      </c>
      <c r="Q18" s="25">
        <f>Estrato_Alto!AA21</f>
        <v>11.25</v>
      </c>
      <c r="R18" s="25">
        <f>Estrato_Medio!AA21</f>
        <v>11.25</v>
      </c>
      <c r="S18" s="25">
        <f>Estrato_Bajo!AA21</f>
        <v>11.25</v>
      </c>
      <c r="T18" s="26">
        <f>Estrato_Alto!AA22</f>
        <v>15</v>
      </c>
      <c r="U18" s="26">
        <f>Estrato_Medio!AA22</f>
        <v>15</v>
      </c>
      <c r="V18" s="26">
        <f>Estrato_Bajo!AA22</f>
        <v>15</v>
      </c>
      <c r="W18" t="str">
        <f t="shared" si="4"/>
        <v>7.5% MCF/LWAL+DNO/H:2_A</v>
      </c>
      <c r="X18" t="str">
        <f t="shared" si="4"/>
        <v>7.5% MCF/LWAL+DNO/H:2_M</v>
      </c>
      <c r="Y18" t="str">
        <f t="shared" si="5"/>
        <v>11.25% MCF/LWAL+DNO/H:2_B</v>
      </c>
      <c r="Z18" t="str">
        <f t="shared" si="3"/>
        <v>7.5% MCF/LWAL+DNO/H:2_A</v>
      </c>
      <c r="AA18" t="str">
        <f t="shared" si="3"/>
        <v>7.5% MCF/LWAL+DNO/H:2_M</v>
      </c>
      <c r="AB18" t="str">
        <f t="shared" si="3"/>
        <v>11.25% MCF/LWAL+DNO/H:2_B</v>
      </c>
      <c r="AC18" t="str">
        <f t="shared" si="3"/>
        <v>7.5% MCF/LWAL+DNO/H:2_A</v>
      </c>
      <c r="AD18" t="str">
        <f t="shared" si="3"/>
        <v>7.5% MCF/LWAL+DNO/H:2_M</v>
      </c>
      <c r="AE18" t="str">
        <f t="shared" si="3"/>
        <v>11.25% MCF/LWAL+DNO/H:2_B</v>
      </c>
      <c r="AF18" t="str">
        <f t="shared" si="3"/>
        <v>7.5% MCF/LWAL+DNO/H:2_A</v>
      </c>
      <c r="AG18" t="str">
        <f t="shared" si="3"/>
        <v>7.5% MCF/LWAL+DNO/H:2_M</v>
      </c>
      <c r="AH18" t="str">
        <f t="shared" si="3"/>
        <v>7.5% MCF/LWAL+DNO/H:2_B</v>
      </c>
      <c r="AI18" t="str">
        <f t="shared" si="3"/>
        <v>7.5% MCF/LWAL+DNO/H:2_A</v>
      </c>
      <c r="AJ18" t="str">
        <f t="shared" si="3"/>
        <v>7.5% MCF/LWAL+DNO/H:2_M</v>
      </c>
      <c r="AK18" t="str">
        <f t="shared" si="3"/>
        <v>7.5% MCF/LWAL+DNO/H:2_B</v>
      </c>
      <c r="AL18" t="str">
        <f t="shared" si="3"/>
        <v>11.25% MCF/LWAL+DNO/H:2_A</v>
      </c>
      <c r="AM18" t="str">
        <f t="shared" si="3"/>
        <v>11.25% MCF/LWAL+DNO/H:2_M</v>
      </c>
      <c r="AN18" t="str">
        <f t="shared" si="3"/>
        <v>11.25% MCF/LWAL+DNO/H:2_B</v>
      </c>
      <c r="AO18" t="str">
        <f t="shared" si="3"/>
        <v>15% MCF/LWAL+DNO/H:2_A</v>
      </c>
      <c r="AP18" t="str">
        <f t="shared" si="3"/>
        <v>15% MCF/LWAL+DNO/H:2_M</v>
      </c>
      <c r="AQ18" t="str">
        <f t="shared" si="3"/>
        <v>15% MCF/LWAL+DNO/H:2_B</v>
      </c>
    </row>
    <row r="19" spans="1:43" x14ac:dyDescent="0.25">
      <c r="A19" t="s">
        <v>21</v>
      </c>
      <c r="B19" s="22">
        <f>Estrato_Alto!AB16</f>
        <v>2.5</v>
      </c>
      <c r="C19" s="22">
        <f>Estrato_Medio!AB16</f>
        <v>2.5</v>
      </c>
      <c r="D19" s="22">
        <f>Estrato_Bajo!AB16</f>
        <v>3.75</v>
      </c>
      <c r="E19" s="20">
        <f>Estrato_Alto!AB17</f>
        <v>2.5</v>
      </c>
      <c r="F19" s="20">
        <f>Estrato_Medio!AB17</f>
        <v>2.5</v>
      </c>
      <c r="G19" s="20">
        <f>Estrato_Bajo!AB17</f>
        <v>3.75</v>
      </c>
      <c r="H19" s="23">
        <f>Estrato_Alto!AB18</f>
        <v>2.5</v>
      </c>
      <c r="I19" s="23">
        <f>Estrato_Medio!AB18</f>
        <v>2.5</v>
      </c>
      <c r="J19" s="23">
        <f>Estrato_Bajo!AB18</f>
        <v>3.75</v>
      </c>
      <c r="K19" s="24">
        <f>Estrato_Alto!AB19</f>
        <v>2.5</v>
      </c>
      <c r="L19" s="24">
        <f>Estrato_Medio!AB19</f>
        <v>2.5</v>
      </c>
      <c r="M19" s="24">
        <f>Estrato_Bajo!AB19</f>
        <v>2.5</v>
      </c>
      <c r="N19" s="21">
        <f>Estrato_Alto!AB20</f>
        <v>2.5</v>
      </c>
      <c r="O19" s="21">
        <f>Estrato_Medio!AB20</f>
        <v>2.5</v>
      </c>
      <c r="P19" s="21">
        <f>Estrato_Bajo!AB20</f>
        <v>2.5</v>
      </c>
      <c r="Q19" s="25">
        <f>Estrato_Alto!AB21</f>
        <v>3.75</v>
      </c>
      <c r="R19" s="25">
        <f>Estrato_Medio!AB21</f>
        <v>3.75</v>
      </c>
      <c r="S19" s="25">
        <f>Estrato_Bajo!AB21</f>
        <v>3.75</v>
      </c>
      <c r="T19" s="26">
        <f>Estrato_Alto!AB22</f>
        <v>0</v>
      </c>
      <c r="U19" s="26">
        <f>Estrato_Medio!AB22</f>
        <v>0</v>
      </c>
      <c r="V19" s="26">
        <f>Estrato_Bajo!AB22</f>
        <v>0</v>
      </c>
      <c r="W19" t="str">
        <f t="shared" si="4"/>
        <v>2.5% MCF/LWAL+DNO/H:3_A</v>
      </c>
      <c r="X19" t="str">
        <f t="shared" si="4"/>
        <v>2.5% MCF/LWAL+DNO/H:3_M</v>
      </c>
      <c r="Y19" t="str">
        <f t="shared" si="5"/>
        <v>3.75% MCF/LWAL+DNO/H:3_B</v>
      </c>
      <c r="Z19" t="str">
        <f t="shared" si="3"/>
        <v>2.5% MCF/LWAL+DNO/H:3_A</v>
      </c>
      <c r="AA19" t="str">
        <f t="shared" si="3"/>
        <v>2.5% MCF/LWAL+DNO/H:3_M</v>
      </c>
      <c r="AB19" t="str">
        <f t="shared" si="3"/>
        <v>3.75% MCF/LWAL+DNO/H:3_B</v>
      </c>
      <c r="AC19" t="str">
        <f t="shared" si="3"/>
        <v>2.5% MCF/LWAL+DNO/H:3_A</v>
      </c>
      <c r="AD19" t="str">
        <f t="shared" si="3"/>
        <v>2.5% MCF/LWAL+DNO/H:3_M</v>
      </c>
      <c r="AE19" t="str">
        <f t="shared" si="3"/>
        <v>3.75% MCF/LWAL+DNO/H:3_B</v>
      </c>
      <c r="AF19" t="str">
        <f t="shared" si="3"/>
        <v>2.5% MCF/LWAL+DNO/H:3_A</v>
      </c>
      <c r="AG19" t="str">
        <f t="shared" si="3"/>
        <v>2.5% MCF/LWAL+DNO/H:3_M</v>
      </c>
      <c r="AH19" t="str">
        <f t="shared" si="3"/>
        <v>2.5% MCF/LWAL+DNO/H:3_B</v>
      </c>
      <c r="AI19" t="str">
        <f t="shared" si="3"/>
        <v>2.5% MCF/LWAL+DNO/H:3_A</v>
      </c>
      <c r="AJ19" t="str">
        <f t="shared" si="3"/>
        <v>2.5% MCF/LWAL+DNO/H:3_M</v>
      </c>
      <c r="AK19" t="str">
        <f t="shared" si="3"/>
        <v>2.5% MCF/LWAL+DNO/H:3_B</v>
      </c>
      <c r="AL19" t="str">
        <f t="shared" si="3"/>
        <v>3.75% MCF/LWAL+DNO/H:3_A</v>
      </c>
      <c r="AM19" t="str">
        <f t="shared" si="3"/>
        <v>3.75% MCF/LWAL+DNO/H:3_M</v>
      </c>
      <c r="AN19" t="str">
        <f t="shared" si="3"/>
        <v>3.75% MCF/LWAL+DNO/H:3_B</v>
      </c>
      <c r="AO19" t="str">
        <f t="shared" si="3"/>
        <v/>
      </c>
      <c r="AP19" t="str">
        <f t="shared" si="3"/>
        <v/>
      </c>
      <c r="AQ19" t="str">
        <f t="shared" si="3"/>
        <v/>
      </c>
    </row>
    <row r="20" spans="1:43" x14ac:dyDescent="0.25">
      <c r="A20" t="s">
        <v>56</v>
      </c>
      <c r="B20" s="22">
        <f>Estrato_Alto!AE16</f>
        <v>0</v>
      </c>
      <c r="C20" s="33">
        <f>ROUND(Estrato_Medio!AE16,2)</f>
        <v>0.28999999999999998</v>
      </c>
      <c r="D20" s="33">
        <f>Estrato_Bajo!AE16</f>
        <v>1.1764705882352942</v>
      </c>
      <c r="E20" s="20">
        <f>Estrato_Alto!AE17</f>
        <v>0</v>
      </c>
      <c r="F20" s="20">
        <f>Estrato_Medio!AE17</f>
        <v>0.29411764705882354</v>
      </c>
      <c r="G20" s="20">
        <f>Estrato_Bajo!AE17</f>
        <v>1.1764705882352942</v>
      </c>
      <c r="H20" s="23">
        <f>Estrato_Alto!AE18</f>
        <v>0</v>
      </c>
      <c r="I20" s="23">
        <f>Estrato_Medio!AE18</f>
        <v>0.29411764705882354</v>
      </c>
      <c r="J20" s="23">
        <f>Estrato_Bajo!AE18</f>
        <v>1.1764705882352942</v>
      </c>
      <c r="K20" s="24">
        <f>Estrato_Alto!AE19</f>
        <v>0</v>
      </c>
      <c r="L20" s="24">
        <f>Estrato_Medio!AE19</f>
        <v>0</v>
      </c>
      <c r="M20" s="24">
        <f>Estrato_Bajo!AE19</f>
        <v>2.8571428571428572</v>
      </c>
      <c r="N20" s="21">
        <f>Estrato_Alto!AE20</f>
        <v>0.7142857142857143</v>
      </c>
      <c r="O20" s="21">
        <f>Estrato_Medio!AE20</f>
        <v>0.7142857142857143</v>
      </c>
      <c r="P20" s="21">
        <f>Estrato_Bajo!AE20</f>
        <v>3.5714285714285716</v>
      </c>
      <c r="Q20" s="25">
        <f>Estrato_Alto!AE21</f>
        <v>2.5</v>
      </c>
      <c r="R20" s="25">
        <f>Estrato_Medio!AE21</f>
        <v>2.5</v>
      </c>
      <c r="S20" s="25">
        <f>Estrato_Bajo!AE21</f>
        <v>12.5</v>
      </c>
      <c r="T20" s="26">
        <f>Estrato_Alto!AE22</f>
        <v>0</v>
      </c>
      <c r="U20" s="26">
        <f>Estrato_Medio!AE22</f>
        <v>0</v>
      </c>
      <c r="V20" s="26">
        <f>Estrato_Bajo!AE22</f>
        <v>0</v>
      </c>
      <c r="W20" t="str">
        <f t="shared" si="4"/>
        <v/>
      </c>
      <c r="X20" t="str">
        <f t="shared" si="4"/>
        <v>0.29% CR/LFINF+DNO/H:3_M</v>
      </c>
      <c r="Y20" t="str">
        <f t="shared" si="5"/>
        <v>1.18% CR/LFINF+DNO/H:3_B</v>
      </c>
      <c r="Z20" t="str">
        <f t="shared" si="3"/>
        <v/>
      </c>
      <c r="AA20" t="str">
        <f t="shared" si="3"/>
        <v>0.29% CR/LFINF+DNO/H:3_M</v>
      </c>
      <c r="AB20" t="str">
        <f t="shared" si="3"/>
        <v>1.18% CR/LFINF+DNO/H:3_B</v>
      </c>
      <c r="AC20" t="str">
        <f t="shared" si="3"/>
        <v/>
      </c>
      <c r="AD20" t="str">
        <f t="shared" si="3"/>
        <v>0.29% CR/LFINF+DNO/H:3_M</v>
      </c>
      <c r="AE20" t="str">
        <f t="shared" si="3"/>
        <v>1.18% CR/LFINF+DNO/H:3_B</v>
      </c>
      <c r="AF20" t="str">
        <f t="shared" si="3"/>
        <v/>
      </c>
      <c r="AG20" t="str">
        <f t="shared" si="3"/>
        <v/>
      </c>
      <c r="AH20" t="str">
        <f t="shared" si="3"/>
        <v>2.86% CR/LFINF+DNO/H:3_B</v>
      </c>
      <c r="AI20" t="str">
        <f t="shared" si="3"/>
        <v>0.71% CR/LFINF+DNO/H:3_A</v>
      </c>
      <c r="AJ20" t="str">
        <f t="shared" si="3"/>
        <v>0.71% CR/LFINF+DNO/H:3_M</v>
      </c>
      <c r="AK20" t="str">
        <f t="shared" si="3"/>
        <v>3.57% CR/LFINF+DNO/H:3_B</v>
      </c>
      <c r="AL20" t="str">
        <f t="shared" si="3"/>
        <v>2.5% CR/LFINF+DNO/H:3_A</v>
      </c>
      <c r="AM20" t="str">
        <f t="shared" si="3"/>
        <v>2.5% CR/LFINF+DNO/H:3_M</v>
      </c>
      <c r="AN20" t="str">
        <f t="shared" si="3"/>
        <v>12.5% CR/LFINF+DNO/H:3_B</v>
      </c>
      <c r="AO20" t="str">
        <f t="shared" si="3"/>
        <v/>
      </c>
      <c r="AP20" t="str">
        <f t="shared" si="3"/>
        <v/>
      </c>
      <c r="AQ20" t="str">
        <f t="shared" si="3"/>
        <v/>
      </c>
    </row>
    <row r="21" spans="1:43" x14ac:dyDescent="0.25">
      <c r="A21" t="s">
        <v>57</v>
      </c>
      <c r="B21" s="22">
        <f>Estrato_Alto!AF16</f>
        <v>0</v>
      </c>
      <c r="C21" s="33">
        <f>Estrato_Medio!AF16</f>
        <v>1.4705882352941178</v>
      </c>
      <c r="D21" s="33">
        <f>Estrato_Bajo!AF16</f>
        <v>5.882352941176471</v>
      </c>
      <c r="E21" s="20">
        <f>Estrato_Alto!AF17</f>
        <v>0</v>
      </c>
      <c r="F21" s="20">
        <f>Estrato_Medio!AF17</f>
        <v>1.6470588235294117</v>
      </c>
      <c r="G21" s="20">
        <f>Estrato_Bajo!AF17</f>
        <v>6.5882352941176467</v>
      </c>
      <c r="H21" s="23">
        <f>Estrato_Alto!AF18</f>
        <v>0</v>
      </c>
      <c r="I21" s="23">
        <f>Estrato_Medio!AF18</f>
        <v>1.6470588235294117</v>
      </c>
      <c r="J21" s="23">
        <f>Estrato_Bajo!AF18</f>
        <v>6.5882352941176467</v>
      </c>
      <c r="K21" s="24">
        <f>Estrato_Alto!AF19</f>
        <v>0</v>
      </c>
      <c r="L21" s="24">
        <f>Estrato_Medio!AF19</f>
        <v>0</v>
      </c>
      <c r="M21" s="24">
        <f>Estrato_Bajo!AF19</f>
        <v>8.5714285714285712</v>
      </c>
      <c r="N21" s="21">
        <f>Estrato_Alto!AF20</f>
        <v>2.1428571428571428</v>
      </c>
      <c r="O21" s="21">
        <f>Estrato_Medio!AF20</f>
        <v>2.1428571428571428</v>
      </c>
      <c r="P21" s="21">
        <f>Estrato_Bajo!AF20</f>
        <v>10.714285714285714</v>
      </c>
      <c r="Q21" s="25">
        <f>Estrato_Alto!AF21</f>
        <v>1.875</v>
      </c>
      <c r="R21" s="25">
        <f>Estrato_Medio!AF21</f>
        <v>1.875</v>
      </c>
      <c r="S21" s="25">
        <f>Estrato_Bajo!AF21</f>
        <v>9.375</v>
      </c>
      <c r="T21" s="26">
        <f>Estrato_Alto!AF22</f>
        <v>0</v>
      </c>
      <c r="U21" s="26">
        <f>Estrato_Medio!AF22</f>
        <v>0</v>
      </c>
      <c r="V21" s="26">
        <f>Estrato_Bajo!AF22</f>
        <v>0</v>
      </c>
      <c r="W21" t="str">
        <f t="shared" si="4"/>
        <v/>
      </c>
      <c r="X21" t="str">
        <f t="shared" si="4"/>
        <v>1.47% CR/LFINF+DNO/H:4_M</v>
      </c>
      <c r="Y21" t="str">
        <f t="shared" si="5"/>
        <v>5.88% CR/LFINF+DNO/H:4_B</v>
      </c>
      <c r="Z21" t="str">
        <f t="shared" si="3"/>
        <v/>
      </c>
      <c r="AA21" t="str">
        <f t="shared" si="3"/>
        <v>1.65% CR/LFINF+DNO/H:4_M</v>
      </c>
      <c r="AB21" t="str">
        <f t="shared" si="3"/>
        <v>6.59% CR/LFINF+DNO/H:4_B</v>
      </c>
      <c r="AC21" t="str">
        <f t="shared" si="3"/>
        <v/>
      </c>
      <c r="AD21" t="str">
        <f t="shared" si="3"/>
        <v>1.65% CR/LFINF+DNO/H:4_M</v>
      </c>
      <c r="AE21" t="str">
        <f t="shared" si="3"/>
        <v>6.59% CR/LFINF+DNO/H:4_B</v>
      </c>
      <c r="AF21" t="str">
        <f t="shared" si="3"/>
        <v/>
      </c>
      <c r="AG21" t="str">
        <f t="shared" si="3"/>
        <v/>
      </c>
      <c r="AH21" t="str">
        <f t="shared" si="3"/>
        <v>8.57% CR/LFINF+DNO/H:4_B</v>
      </c>
      <c r="AI21" t="str">
        <f t="shared" si="3"/>
        <v>2.14% CR/LFINF+DNO/H:4_A</v>
      </c>
      <c r="AJ21" t="str">
        <f t="shared" si="3"/>
        <v>2.14% CR/LFINF+DNO/H:4_M</v>
      </c>
      <c r="AK21" t="str">
        <f t="shared" si="3"/>
        <v>10.71% CR/LFINF+DNO/H:4_B</v>
      </c>
      <c r="AL21" t="str">
        <f t="shared" si="3"/>
        <v>1.88% CR/LFINF+DNO/H:4_A</v>
      </c>
      <c r="AM21" t="str">
        <f t="shared" si="3"/>
        <v>1.88% CR/LFINF+DNO/H:4_M</v>
      </c>
      <c r="AN21" t="str">
        <f t="shared" si="3"/>
        <v>9.38% CR/LFINF+DNO/H:4_B</v>
      </c>
      <c r="AO21" t="str">
        <f t="shared" si="3"/>
        <v/>
      </c>
      <c r="AP21" t="str">
        <f t="shared" si="3"/>
        <v/>
      </c>
      <c r="AQ21" t="str">
        <f t="shared" si="3"/>
        <v/>
      </c>
    </row>
    <row r="22" spans="1:43" x14ac:dyDescent="0.25">
      <c r="A22" t="s">
        <v>58</v>
      </c>
      <c r="B22" s="22">
        <f>Estrato_Alto!AG16</f>
        <v>0</v>
      </c>
      <c r="C22" s="33">
        <f>Estrato_Medio!AG16</f>
        <v>1.4705882352941178</v>
      </c>
      <c r="D22" s="33">
        <f>Estrato_Bajo!AG16</f>
        <v>5.882352941176471</v>
      </c>
      <c r="E22" s="20">
        <f>Estrato_Alto!AG17</f>
        <v>0</v>
      </c>
      <c r="F22" s="20">
        <f>Estrato_Medio!AG17</f>
        <v>1.6470588235294117</v>
      </c>
      <c r="G22" s="20">
        <f>Estrato_Bajo!AG17</f>
        <v>6.5882352941176467</v>
      </c>
      <c r="H22" s="23">
        <f>Estrato_Alto!AG18</f>
        <v>0</v>
      </c>
      <c r="I22" s="23">
        <f>Estrato_Medio!AG18</f>
        <v>1.6470588235294117</v>
      </c>
      <c r="J22" s="23">
        <f>Estrato_Bajo!AG18</f>
        <v>6.5882352941176467</v>
      </c>
      <c r="K22" s="24">
        <f>Estrato_Alto!AG19</f>
        <v>0</v>
      </c>
      <c r="L22" s="24">
        <f>Estrato_Medio!AG19</f>
        <v>0</v>
      </c>
      <c r="M22" s="24">
        <f>Estrato_Bajo!AG19</f>
        <v>8.5714285714285712</v>
      </c>
      <c r="N22" s="21">
        <f>Estrato_Alto!AG20</f>
        <v>2.1428571428571428</v>
      </c>
      <c r="O22" s="21">
        <f>Estrato_Medio!AG20</f>
        <v>2.1428571428571428</v>
      </c>
      <c r="P22" s="21">
        <f>Estrato_Bajo!AG20</f>
        <v>10.714285714285714</v>
      </c>
      <c r="Q22" s="25">
        <f>Estrato_Alto!AG21</f>
        <v>0.625</v>
      </c>
      <c r="R22" s="25">
        <f>Estrato_Medio!AG21</f>
        <v>0.625</v>
      </c>
      <c r="S22" s="25">
        <f>Estrato_Bajo!AG21</f>
        <v>3.125</v>
      </c>
      <c r="T22" s="26">
        <f>Estrato_Alto!AG22</f>
        <v>0</v>
      </c>
      <c r="U22" s="26">
        <f>Estrato_Medio!AG22</f>
        <v>0</v>
      </c>
      <c r="V22" s="26">
        <f>Estrato_Bajo!AG22</f>
        <v>0</v>
      </c>
      <c r="W22" t="str">
        <f t="shared" si="4"/>
        <v/>
      </c>
      <c r="X22" t="str">
        <f t="shared" si="4"/>
        <v>1.47% CR/LFINF+DNO/H:5_M</v>
      </c>
      <c r="Y22" t="str">
        <f t="shared" si="5"/>
        <v>5.88% CR/LFINF+DNO/H:5_B</v>
      </c>
      <c r="Z22" t="str">
        <f t="shared" si="3"/>
        <v/>
      </c>
      <c r="AA22" t="str">
        <f t="shared" si="3"/>
        <v>1.65% CR/LFINF+DNO/H:5_M</v>
      </c>
      <c r="AB22" t="str">
        <f t="shared" si="3"/>
        <v>6.59% CR/LFINF+DNO/H:5_B</v>
      </c>
      <c r="AC22" t="str">
        <f t="shared" si="3"/>
        <v/>
      </c>
      <c r="AD22" t="str">
        <f t="shared" si="3"/>
        <v>1.65% CR/LFINF+DNO/H:5_M</v>
      </c>
      <c r="AE22" t="str">
        <f t="shared" si="3"/>
        <v>6.59% CR/LFINF+DNO/H:5_B</v>
      </c>
      <c r="AF22" t="str">
        <f t="shared" si="3"/>
        <v/>
      </c>
      <c r="AG22" t="str">
        <f t="shared" si="3"/>
        <v/>
      </c>
      <c r="AH22" t="str">
        <f t="shared" si="3"/>
        <v>8.57% CR/LFINF+DNO/H:5_B</v>
      </c>
      <c r="AI22" t="str">
        <f t="shared" si="3"/>
        <v>2.14% CR/LFINF+DNO/H:5_A</v>
      </c>
      <c r="AJ22" t="str">
        <f t="shared" si="3"/>
        <v>2.14% CR/LFINF+DNO/H:5_M</v>
      </c>
      <c r="AK22" t="str">
        <f t="shared" si="3"/>
        <v>10.71% CR/LFINF+DNO/H:5_B</v>
      </c>
      <c r="AL22" t="str">
        <f t="shared" si="3"/>
        <v>0.63% CR/LFINF+DNO/H:5_A</v>
      </c>
      <c r="AM22" t="str">
        <f t="shared" si="3"/>
        <v>0.63% CR/LFINF+DNO/H:5_M</v>
      </c>
      <c r="AN22" t="str">
        <f t="shared" si="3"/>
        <v>3.13% CR/LFINF+DNO/H:5_B</v>
      </c>
      <c r="AO22" t="str">
        <f t="shared" si="3"/>
        <v/>
      </c>
      <c r="AP22" t="str">
        <f t="shared" si="3"/>
        <v/>
      </c>
      <c r="AQ22" t="str">
        <f t="shared" si="3"/>
        <v/>
      </c>
    </row>
    <row r="23" spans="1:43" x14ac:dyDescent="0.25">
      <c r="A23" t="s">
        <v>59</v>
      </c>
      <c r="B23" s="22">
        <f>Estrato_Alto!AH16</f>
        <v>0</v>
      </c>
      <c r="C23" s="33">
        <f>Estrato_Medio!AH16</f>
        <v>1.7647058823529411</v>
      </c>
      <c r="D23" s="33">
        <f>Estrato_Bajo!AH16</f>
        <v>7.0588235294117645</v>
      </c>
      <c r="E23" s="20">
        <f>Estrato_Alto!AH17</f>
        <v>0</v>
      </c>
      <c r="F23" s="20">
        <f>Estrato_Medio!AH17</f>
        <v>1.411764705882353</v>
      </c>
      <c r="G23" s="20">
        <f>Estrato_Bajo!AH17</f>
        <v>5.6470588235294121</v>
      </c>
      <c r="H23" s="23">
        <f>Estrato_Alto!AH18</f>
        <v>0</v>
      </c>
      <c r="I23" s="23">
        <f>Estrato_Medio!AH18</f>
        <v>1.411764705882353</v>
      </c>
      <c r="J23" s="23">
        <f>Estrato_Bajo!AH18</f>
        <v>5.6470588235294121</v>
      </c>
      <c r="K23" s="24">
        <f>Estrato_Alto!AH19</f>
        <v>0</v>
      </c>
      <c r="L23" s="24">
        <f>Estrato_Medio!AH19</f>
        <v>0</v>
      </c>
      <c r="M23" s="24">
        <f>Estrato_Bajo!AH19</f>
        <v>0</v>
      </c>
      <c r="N23" s="21">
        <f>Estrato_Alto!AH20</f>
        <v>0</v>
      </c>
      <c r="O23" s="21">
        <f>Estrato_Medio!AH20</f>
        <v>0</v>
      </c>
      <c r="P23" s="21">
        <f>Estrato_Bajo!AH20</f>
        <v>0</v>
      </c>
      <c r="Q23" s="25">
        <f>Estrato_Alto!AH21</f>
        <v>0</v>
      </c>
      <c r="R23" s="25">
        <f>Estrato_Medio!AH21</f>
        <v>0</v>
      </c>
      <c r="S23" s="25">
        <f>Estrato_Bajo!AH21</f>
        <v>0</v>
      </c>
      <c r="T23" s="26">
        <f>Estrato_Alto!AH22</f>
        <v>0</v>
      </c>
      <c r="U23" s="26">
        <f>Estrato_Medio!AH22</f>
        <v>0</v>
      </c>
      <c r="V23" s="26">
        <f>Estrato_Bajo!AH22</f>
        <v>0</v>
      </c>
      <c r="W23" t="str">
        <f t="shared" si="4"/>
        <v/>
      </c>
      <c r="X23" t="str">
        <f t="shared" si="4"/>
        <v>1.76% CR/LFINF+DNO/H:6,10_M</v>
      </c>
      <c r="Y23" t="str">
        <f t="shared" si="5"/>
        <v>7.06% CR/LFINF+DNO/H:6,10_B</v>
      </c>
      <c r="Z23" t="str">
        <f t="shared" si="3"/>
        <v/>
      </c>
      <c r="AA23" t="str">
        <f t="shared" si="3"/>
        <v>1.41% CR/LFINF+DNO/H:6,10_M</v>
      </c>
      <c r="AB23" t="str">
        <f t="shared" si="3"/>
        <v>5.65% CR/LFINF+DNO/H:6,10_B</v>
      </c>
      <c r="AC23" t="str">
        <f t="shared" si="3"/>
        <v/>
      </c>
      <c r="AD23" t="str">
        <f t="shared" si="3"/>
        <v>1.41% CR/LFINF+DNO/H:6,10_M</v>
      </c>
      <c r="AE23" t="str">
        <f t="shared" si="3"/>
        <v>5.65% CR/LFINF+DNO/H:6,10_B</v>
      </c>
      <c r="AF23" t="str">
        <f t="shared" si="3"/>
        <v/>
      </c>
      <c r="AG23" t="str">
        <f t="shared" si="3"/>
        <v/>
      </c>
      <c r="AH23" t="str">
        <f t="shared" si="3"/>
        <v/>
      </c>
      <c r="AI23" t="str">
        <f t="shared" si="3"/>
        <v/>
      </c>
      <c r="AJ23" t="str">
        <f t="shared" si="3"/>
        <v/>
      </c>
      <c r="AK23" t="str">
        <f t="shared" si="3"/>
        <v/>
      </c>
      <c r="AL23" t="str">
        <f t="shared" si="3"/>
        <v/>
      </c>
      <c r="AM23" t="str">
        <f t="shared" si="3"/>
        <v/>
      </c>
      <c r="AN23" t="str">
        <f t="shared" si="3"/>
        <v/>
      </c>
      <c r="AO23" t="str">
        <f t="shared" si="3"/>
        <v/>
      </c>
      <c r="AP23" t="str">
        <f t="shared" si="3"/>
        <v/>
      </c>
      <c r="AQ23" t="str">
        <f t="shared" si="3"/>
        <v/>
      </c>
    </row>
    <row r="24" spans="1:43" x14ac:dyDescent="0.25">
      <c r="A24" t="s">
        <v>23</v>
      </c>
      <c r="B24" s="22">
        <f>Estrato_Alto!AJ16</f>
        <v>11.25</v>
      </c>
      <c r="C24" s="22">
        <f>Estrato_Medio!AJ16</f>
        <v>22.5</v>
      </c>
      <c r="D24" s="22">
        <f>Estrato_Bajo!AJ16</f>
        <v>11.25</v>
      </c>
      <c r="E24" s="20">
        <f>Estrato_Alto!AJ17</f>
        <v>10.5</v>
      </c>
      <c r="F24" s="20">
        <f>Estrato_Medio!AJ17</f>
        <v>22.5</v>
      </c>
      <c r="G24" s="20">
        <f>Estrato_Bajo!AJ17</f>
        <v>11.25</v>
      </c>
      <c r="H24" s="23">
        <f>Estrato_Alto!AJ18</f>
        <v>10.5</v>
      </c>
      <c r="I24" s="23">
        <f>Estrato_Medio!AJ18</f>
        <v>22.5</v>
      </c>
      <c r="J24" s="23">
        <f>Estrato_Bajo!AJ18</f>
        <v>11.25</v>
      </c>
      <c r="K24" s="24">
        <f>Estrato_Alto!AJ19</f>
        <v>6</v>
      </c>
      <c r="L24" s="24">
        <f>Estrato_Medio!AJ19</f>
        <v>11.25</v>
      </c>
      <c r="M24" s="24">
        <f>Estrato_Bajo!AJ19</f>
        <v>7.5</v>
      </c>
      <c r="N24" s="21">
        <f>Estrato_Alto!AJ20</f>
        <v>6</v>
      </c>
      <c r="O24" s="21">
        <f>Estrato_Medio!AJ20</f>
        <v>11.25</v>
      </c>
      <c r="P24" s="21">
        <f>Estrato_Bajo!AJ20</f>
        <v>7.5</v>
      </c>
      <c r="Q24" s="25">
        <f>Estrato_Alto!AJ21</f>
        <v>3</v>
      </c>
      <c r="R24" s="25">
        <f>Estrato_Medio!AJ21</f>
        <v>7.5</v>
      </c>
      <c r="S24" s="25">
        <f>Estrato_Bajo!AJ21</f>
        <v>0</v>
      </c>
      <c r="T24" s="26">
        <f>Estrato_Alto!AJ22</f>
        <v>0</v>
      </c>
      <c r="U24" s="26">
        <f>Estrato_Medio!AJ22</f>
        <v>0</v>
      </c>
      <c r="V24" s="26">
        <f>Estrato_Bajo!AJ22</f>
        <v>0</v>
      </c>
      <c r="W24" t="str">
        <f t="shared" si="4"/>
        <v>11.25% MCF/LWAL+DUC/H:2_A</v>
      </c>
      <c r="X24" t="str">
        <f t="shared" si="4"/>
        <v>22.5% MCF/LWAL+DUC/H:2_M</v>
      </c>
      <c r="Y24" t="str">
        <f t="shared" si="5"/>
        <v>11.25% MCF/LWAL+DUC/H:2_B</v>
      </c>
      <c r="Z24" t="str">
        <f t="shared" si="3"/>
        <v>10.5% MCF/LWAL+DUC/H:2_A</v>
      </c>
      <c r="AA24" t="str">
        <f t="shared" si="3"/>
        <v>22.5% MCF/LWAL+DUC/H:2_M</v>
      </c>
      <c r="AB24" t="str">
        <f t="shared" si="3"/>
        <v>11.25% MCF/LWAL+DUC/H:2_B</v>
      </c>
      <c r="AC24" t="str">
        <f t="shared" si="3"/>
        <v>10.5% MCF/LWAL+DUC/H:2_A</v>
      </c>
      <c r="AD24" t="str">
        <f t="shared" si="3"/>
        <v>22.5% MCF/LWAL+DUC/H:2_M</v>
      </c>
      <c r="AE24" t="str">
        <f t="shared" si="3"/>
        <v>11.25% MCF/LWAL+DUC/H:2_B</v>
      </c>
      <c r="AF24" t="str">
        <f t="shared" si="3"/>
        <v>6% MCF/LWAL+DUC/H:2_A</v>
      </c>
      <c r="AG24" t="str">
        <f t="shared" si="3"/>
        <v>11.25% MCF/LWAL+DUC/H:2_M</v>
      </c>
      <c r="AH24" t="str">
        <f t="shared" si="3"/>
        <v>7.5% MCF/LWAL+DUC/H:2_B</v>
      </c>
      <c r="AI24" t="str">
        <f t="shared" si="3"/>
        <v>6% MCF/LWAL+DUC/H:2_A</v>
      </c>
      <c r="AJ24" t="str">
        <f t="shared" si="3"/>
        <v>11.25% MCF/LWAL+DUC/H:2_M</v>
      </c>
      <c r="AK24" t="str">
        <f t="shared" si="3"/>
        <v>7.5% MCF/LWAL+DUC/H:2_B</v>
      </c>
      <c r="AL24" t="str">
        <f t="shared" si="3"/>
        <v>3% MCF/LWAL+DUC/H:2_A</v>
      </c>
      <c r="AM24" t="str">
        <f t="shared" si="3"/>
        <v>7.5% MCF/LWAL+DUC/H:2_M</v>
      </c>
      <c r="AN24" t="str">
        <f t="shared" si="3"/>
        <v/>
      </c>
      <c r="AO24" t="str">
        <f t="shared" si="3"/>
        <v/>
      </c>
      <c r="AP24" t="str">
        <f t="shared" si="3"/>
        <v/>
      </c>
      <c r="AQ24" t="str">
        <f t="shared" si="3"/>
        <v/>
      </c>
    </row>
    <row r="25" spans="1:43" x14ac:dyDescent="0.25">
      <c r="A25" t="s">
        <v>24</v>
      </c>
      <c r="B25" s="22">
        <f>Estrato_Alto!AK16</f>
        <v>3.75</v>
      </c>
      <c r="C25" s="22">
        <f>Estrato_Medio!AK16</f>
        <v>7.5</v>
      </c>
      <c r="D25" s="22">
        <f>Estrato_Bajo!AK16</f>
        <v>3.75</v>
      </c>
      <c r="E25" s="20">
        <f>Estrato_Alto!AK17</f>
        <v>3.5</v>
      </c>
      <c r="F25" s="20">
        <f>Estrato_Medio!AK17</f>
        <v>7.5</v>
      </c>
      <c r="G25" s="20">
        <f>Estrato_Bajo!AK17</f>
        <v>3.75</v>
      </c>
      <c r="H25" s="23">
        <f>Estrato_Alto!AK18</f>
        <v>3.5</v>
      </c>
      <c r="I25" s="23">
        <f>Estrato_Medio!AK18</f>
        <v>7.5</v>
      </c>
      <c r="J25" s="23">
        <f>Estrato_Bajo!AK18</f>
        <v>3.75</v>
      </c>
      <c r="K25" s="24">
        <f>Estrato_Alto!AK19</f>
        <v>2</v>
      </c>
      <c r="L25" s="24">
        <f>Estrato_Medio!AK19</f>
        <v>3.75</v>
      </c>
      <c r="M25" s="24">
        <f>Estrato_Bajo!AK19</f>
        <v>2.5</v>
      </c>
      <c r="N25" s="21">
        <f>Estrato_Alto!AK20</f>
        <v>2</v>
      </c>
      <c r="O25" s="21">
        <f>Estrato_Medio!AK20</f>
        <v>3.75</v>
      </c>
      <c r="P25" s="21">
        <f>Estrato_Bajo!AK20</f>
        <v>2.5</v>
      </c>
      <c r="Q25" s="25">
        <f>Estrato_Alto!AK21</f>
        <v>1</v>
      </c>
      <c r="R25" s="25">
        <f>Estrato_Medio!AK21</f>
        <v>2.5</v>
      </c>
      <c r="S25" s="25">
        <f>Estrato_Bajo!AK21</f>
        <v>0</v>
      </c>
      <c r="T25" s="26">
        <f>Estrato_Alto!AK22</f>
        <v>0</v>
      </c>
      <c r="U25" s="26">
        <f>Estrato_Medio!AK22</f>
        <v>0</v>
      </c>
      <c r="V25" s="26">
        <f>Estrato_Bajo!AK22</f>
        <v>0</v>
      </c>
      <c r="W25" t="str">
        <f t="shared" si="4"/>
        <v>3.75% MCF/LWAL+DUC/H:3_A</v>
      </c>
      <c r="X25" t="str">
        <f t="shared" si="4"/>
        <v>7.5% MCF/LWAL+DUC/H:3_M</v>
      </c>
      <c r="Y25" t="str">
        <f t="shared" si="5"/>
        <v>3.75% MCF/LWAL+DUC/H:3_B</v>
      </c>
      <c r="Z25" t="str">
        <f t="shared" si="3"/>
        <v>3.5% MCF/LWAL+DUC/H:3_A</v>
      </c>
      <c r="AA25" t="str">
        <f t="shared" si="3"/>
        <v>7.5% MCF/LWAL+DUC/H:3_M</v>
      </c>
      <c r="AB25" t="str">
        <f t="shared" si="3"/>
        <v>3.75% MCF/LWAL+DUC/H:3_B</v>
      </c>
      <c r="AC25" t="str">
        <f t="shared" si="3"/>
        <v>3.5% MCF/LWAL+DUC/H:3_A</v>
      </c>
      <c r="AD25" t="str">
        <f t="shared" si="3"/>
        <v>7.5% MCF/LWAL+DUC/H:3_M</v>
      </c>
      <c r="AE25" t="str">
        <f t="shared" si="3"/>
        <v>3.75% MCF/LWAL+DUC/H:3_B</v>
      </c>
      <c r="AF25" t="str">
        <f t="shared" si="3"/>
        <v>2% MCF/LWAL+DUC/H:3_A</v>
      </c>
      <c r="AG25" t="str">
        <f t="shared" si="3"/>
        <v>3.75% MCF/LWAL+DUC/H:3_M</v>
      </c>
      <c r="AH25" t="str">
        <f t="shared" si="3"/>
        <v>2.5% MCF/LWAL+DUC/H:3_B</v>
      </c>
      <c r="AI25" t="str">
        <f t="shared" si="3"/>
        <v>2% MCF/LWAL+DUC/H:3_A</v>
      </c>
      <c r="AJ25" t="str">
        <f t="shared" si="3"/>
        <v>3.75% MCF/LWAL+DUC/H:3_M</v>
      </c>
      <c r="AK25" t="str">
        <f t="shared" si="3"/>
        <v>2.5% MCF/LWAL+DUC/H:3_B</v>
      </c>
      <c r="AL25" t="str">
        <f t="shared" si="3"/>
        <v>1% MCF/LWAL+DUC/H:3_A</v>
      </c>
      <c r="AM25" t="str">
        <f t="shared" si="3"/>
        <v>2.5% MCF/LWAL+DUC/H:3_M</v>
      </c>
      <c r="AN25" t="str">
        <f t="shared" si="3"/>
        <v/>
      </c>
      <c r="AO25" t="str">
        <f t="shared" si="3"/>
        <v/>
      </c>
      <c r="AP25" t="str">
        <f t="shared" si="3"/>
        <v/>
      </c>
      <c r="AQ25" t="str">
        <f t="shared" si="3"/>
        <v/>
      </c>
    </row>
    <row r="26" spans="1:43" x14ac:dyDescent="0.25">
      <c r="A26" t="s">
        <v>25</v>
      </c>
      <c r="B26" s="22">
        <f>Estrato_Alto!AL16</f>
        <v>3.75</v>
      </c>
      <c r="C26" s="22">
        <f>Estrato_Medio!AL16</f>
        <v>7.5</v>
      </c>
      <c r="D26" s="22">
        <f>Estrato_Bajo!AL16</f>
        <v>5</v>
      </c>
      <c r="E26" s="20">
        <f>Estrato_Alto!AL17</f>
        <v>3.5</v>
      </c>
      <c r="F26" s="20">
        <f>Estrato_Medio!AL17</f>
        <v>7.5</v>
      </c>
      <c r="G26" s="20">
        <f>Estrato_Bajo!AL17</f>
        <v>5</v>
      </c>
      <c r="H26" s="23">
        <f>Estrato_Alto!AL18</f>
        <v>3.5</v>
      </c>
      <c r="I26" s="23">
        <f>Estrato_Medio!AL18</f>
        <v>7.5</v>
      </c>
      <c r="J26" s="23">
        <f>Estrato_Bajo!AL18</f>
        <v>5</v>
      </c>
      <c r="K26" s="24">
        <f>Estrato_Alto!AL19</f>
        <v>2</v>
      </c>
      <c r="L26" s="24">
        <f>Estrato_Medio!AL19</f>
        <v>5</v>
      </c>
      <c r="M26" s="24">
        <f>Estrato_Bajo!AL19</f>
        <v>2.5</v>
      </c>
      <c r="N26" s="21">
        <f>Estrato_Alto!AL20</f>
        <v>2</v>
      </c>
      <c r="O26" s="21">
        <f>Estrato_Medio!AL20</f>
        <v>5</v>
      </c>
      <c r="P26" s="21">
        <f>Estrato_Bajo!AL20</f>
        <v>5</v>
      </c>
      <c r="Q26" s="25">
        <f>Estrato_Alto!AL21</f>
        <v>1</v>
      </c>
      <c r="R26" s="25">
        <f>Estrato_Medio!AL21</f>
        <v>2.5</v>
      </c>
      <c r="S26" s="25">
        <f>Estrato_Bajo!AL21</f>
        <v>0</v>
      </c>
      <c r="T26" s="26">
        <f>Estrato_Alto!AL22</f>
        <v>0</v>
      </c>
      <c r="U26" s="26">
        <f>Estrato_Medio!AL22</f>
        <v>0</v>
      </c>
      <c r="V26" s="26">
        <f>Estrato_Bajo!AL22</f>
        <v>0</v>
      </c>
      <c r="W26" t="str">
        <f t="shared" si="4"/>
        <v>3.75% MR/LWAL+DUC/H:2_A</v>
      </c>
      <c r="X26" t="str">
        <f t="shared" si="4"/>
        <v>7.5% MR/LWAL+DUC/H:2_M</v>
      </c>
      <c r="Y26" t="str">
        <f t="shared" si="5"/>
        <v>5% MR/LWAL+DUC/H:2_B</v>
      </c>
      <c r="Z26" t="str">
        <f t="shared" si="3"/>
        <v>3.5% MR/LWAL+DUC/H:2_A</v>
      </c>
      <c r="AA26" t="str">
        <f t="shared" si="3"/>
        <v>7.5% MR/LWAL+DUC/H:2_M</v>
      </c>
      <c r="AB26" t="str">
        <f t="shared" si="3"/>
        <v>5% MR/LWAL+DUC/H:2_B</v>
      </c>
      <c r="AC26" t="str">
        <f t="shared" si="3"/>
        <v>3.5% MR/LWAL+DUC/H:2_A</v>
      </c>
      <c r="AD26" t="str">
        <f t="shared" si="3"/>
        <v>7.5% MR/LWAL+DUC/H:2_M</v>
      </c>
      <c r="AE26" t="str">
        <f t="shared" si="3"/>
        <v>5% MR/LWAL+DUC/H:2_B</v>
      </c>
      <c r="AF26" t="str">
        <f t="shared" si="3"/>
        <v>2% MR/LWAL+DUC/H:2_A</v>
      </c>
      <c r="AG26" t="str">
        <f t="shared" si="3"/>
        <v>5% MR/LWAL+DUC/H:2_M</v>
      </c>
      <c r="AH26" t="str">
        <f t="shared" si="3"/>
        <v>2.5% MR/LWAL+DUC/H:2_B</v>
      </c>
      <c r="AI26" t="str">
        <f t="shared" si="3"/>
        <v>2% MR/LWAL+DUC/H:2_A</v>
      </c>
      <c r="AJ26" t="str">
        <f t="shared" si="3"/>
        <v>5% MR/LWAL+DUC/H:2_M</v>
      </c>
      <c r="AK26" t="str">
        <f t="shared" si="3"/>
        <v>5% MR/LWAL+DUC/H:2_B</v>
      </c>
      <c r="AL26" t="str">
        <f t="shared" si="3"/>
        <v>1% MR/LWAL+DUC/H:2_A</v>
      </c>
      <c r="AM26" t="str">
        <f t="shared" si="3"/>
        <v>2.5% MR/LWAL+DUC/H:2_M</v>
      </c>
      <c r="AN26" t="str">
        <f t="shared" si="3"/>
        <v/>
      </c>
      <c r="AO26" t="str">
        <f t="shared" si="3"/>
        <v/>
      </c>
      <c r="AP26" t="str">
        <f t="shared" si="3"/>
        <v/>
      </c>
      <c r="AQ26" t="str">
        <f t="shared" si="3"/>
        <v/>
      </c>
    </row>
    <row r="27" spans="1:43" x14ac:dyDescent="0.25">
      <c r="A27" t="s">
        <v>26</v>
      </c>
      <c r="B27" s="22">
        <f>Estrato_Alto!AM16</f>
        <v>3.75</v>
      </c>
      <c r="C27" s="22">
        <f>Estrato_Medio!AM16</f>
        <v>7.5</v>
      </c>
      <c r="D27" s="22">
        <f>Estrato_Bajo!AM16</f>
        <v>5</v>
      </c>
      <c r="E27" s="20">
        <f>Estrato_Alto!AM17</f>
        <v>3.5</v>
      </c>
      <c r="F27" s="20">
        <f>Estrato_Medio!AM17</f>
        <v>7.5</v>
      </c>
      <c r="G27" s="20">
        <f>Estrato_Bajo!AM17</f>
        <v>5</v>
      </c>
      <c r="H27" s="23">
        <f>Estrato_Alto!AM18</f>
        <v>3.5</v>
      </c>
      <c r="I27" s="23">
        <f>Estrato_Medio!AM18</f>
        <v>7.5</v>
      </c>
      <c r="J27" s="23">
        <f>Estrato_Bajo!AM18</f>
        <v>5</v>
      </c>
      <c r="K27" s="24">
        <f>Estrato_Alto!AM19</f>
        <v>2</v>
      </c>
      <c r="L27" s="24">
        <f>Estrato_Medio!AM19</f>
        <v>5</v>
      </c>
      <c r="M27" s="24">
        <f>Estrato_Bajo!AM19</f>
        <v>2.5</v>
      </c>
      <c r="N27" s="21">
        <f>Estrato_Alto!AM20</f>
        <v>2</v>
      </c>
      <c r="O27" s="21">
        <f>Estrato_Medio!AM20</f>
        <v>5</v>
      </c>
      <c r="P27" s="21">
        <f>Estrato_Bajo!AM20</f>
        <v>5</v>
      </c>
      <c r="Q27" s="25">
        <f>Estrato_Alto!AM21</f>
        <v>1</v>
      </c>
      <c r="R27" s="25">
        <f>Estrato_Medio!AM21</f>
        <v>2.5</v>
      </c>
      <c r="S27" s="25">
        <f>Estrato_Bajo!AM21</f>
        <v>0</v>
      </c>
      <c r="T27" s="26">
        <f>Estrato_Alto!AM22</f>
        <v>0</v>
      </c>
      <c r="U27" s="26">
        <f>Estrato_Medio!AM22</f>
        <v>0</v>
      </c>
      <c r="V27" s="26">
        <f>Estrato_Bajo!AM22</f>
        <v>0</v>
      </c>
      <c r="W27" t="str">
        <f t="shared" si="4"/>
        <v>3.75% MR/LWAL+DUC/H:3_A</v>
      </c>
      <c r="X27" t="str">
        <f t="shared" si="4"/>
        <v>7.5% MR/LWAL+DUC/H:3_M</v>
      </c>
      <c r="Y27" t="str">
        <f t="shared" si="5"/>
        <v>5% MR/LWAL+DUC/H:3_B</v>
      </c>
      <c r="Z27" t="str">
        <f t="shared" si="3"/>
        <v>3.5% MR/LWAL+DUC/H:3_A</v>
      </c>
      <c r="AA27" t="str">
        <f t="shared" si="3"/>
        <v>7.5% MR/LWAL+DUC/H:3_M</v>
      </c>
      <c r="AB27" t="str">
        <f t="shared" si="3"/>
        <v>5% MR/LWAL+DUC/H:3_B</v>
      </c>
      <c r="AC27" t="str">
        <f t="shared" si="3"/>
        <v>3.5% MR/LWAL+DUC/H:3_A</v>
      </c>
      <c r="AD27" t="str">
        <f t="shared" si="3"/>
        <v>7.5% MR/LWAL+DUC/H:3_M</v>
      </c>
      <c r="AE27" t="str">
        <f t="shared" si="3"/>
        <v>5% MR/LWAL+DUC/H:3_B</v>
      </c>
      <c r="AF27" t="str">
        <f t="shared" si="3"/>
        <v>2% MR/LWAL+DUC/H:3_A</v>
      </c>
      <c r="AG27" t="str">
        <f t="shared" si="3"/>
        <v>5% MR/LWAL+DUC/H:3_M</v>
      </c>
      <c r="AH27" t="str">
        <f t="shared" si="3"/>
        <v>2.5% MR/LWAL+DUC/H:3_B</v>
      </c>
      <c r="AI27" t="str">
        <f t="shared" si="3"/>
        <v>2% MR/LWAL+DUC/H:3_A</v>
      </c>
      <c r="AJ27" t="str">
        <f t="shared" si="3"/>
        <v>5% MR/LWAL+DUC/H:3_M</v>
      </c>
      <c r="AK27" t="str">
        <f t="shared" si="3"/>
        <v>5% MR/LWAL+DUC/H:3_B</v>
      </c>
      <c r="AL27" t="str">
        <f t="shared" si="3"/>
        <v>1% MR/LWAL+DUC/H:3_A</v>
      </c>
      <c r="AM27" t="str">
        <f t="shared" si="3"/>
        <v>2.5% MR/LWAL+DUC/H:3_M</v>
      </c>
      <c r="AN27" t="str">
        <f t="shared" si="3"/>
        <v/>
      </c>
      <c r="AO27" t="str">
        <f t="shared" si="3"/>
        <v/>
      </c>
      <c r="AP27" t="str">
        <f t="shared" si="3"/>
        <v/>
      </c>
      <c r="AQ27" t="str">
        <f t="shared" si="3"/>
        <v/>
      </c>
    </row>
    <row r="28" spans="1:43" x14ac:dyDescent="0.25">
      <c r="A28" t="s">
        <v>39</v>
      </c>
      <c r="B28" s="22">
        <f>Estrato_Alto!AN16</f>
        <v>2.34375</v>
      </c>
      <c r="C28" s="22">
        <f>Estrato_Medio!AN16</f>
        <v>1.5625</v>
      </c>
      <c r="D28" s="22">
        <f>Estrato_Bajo!AN16</f>
        <v>0.625</v>
      </c>
      <c r="E28" s="20">
        <f>Estrato_Alto!AN17</f>
        <v>2.4500000000000002</v>
      </c>
      <c r="F28" s="20">
        <f>Estrato_Medio!AN17</f>
        <v>1.75</v>
      </c>
      <c r="G28" s="20">
        <f>Estrato_Bajo!AN17</f>
        <v>0.7</v>
      </c>
      <c r="H28" s="23">
        <f>Estrato_Alto!AN18</f>
        <v>2.4500000000000002</v>
      </c>
      <c r="I28" s="23">
        <f>Estrato_Medio!AN18</f>
        <v>1.75</v>
      </c>
      <c r="J28" s="23">
        <f>Estrato_Bajo!AN18</f>
        <v>0.7</v>
      </c>
      <c r="K28" s="24">
        <f>Estrato_Alto!AN19</f>
        <v>2</v>
      </c>
      <c r="L28" s="24">
        <f>Estrato_Medio!AN19</f>
        <v>2.5</v>
      </c>
      <c r="M28" s="24">
        <f>Estrato_Bajo!AN19</f>
        <v>1</v>
      </c>
      <c r="N28" s="21">
        <f>Estrato_Alto!AN20</f>
        <v>2</v>
      </c>
      <c r="O28" s="21">
        <f>Estrato_Medio!AN20</f>
        <v>2.5</v>
      </c>
      <c r="P28" s="21">
        <f>Estrato_Bajo!AN20</f>
        <v>0</v>
      </c>
      <c r="Q28" s="25">
        <f>Estrato_Alto!AN21</f>
        <v>1.5</v>
      </c>
      <c r="R28" s="25">
        <f>Estrato_Medio!AN21</f>
        <v>1.5</v>
      </c>
      <c r="S28" s="25">
        <f>Estrato_Bajo!AN21</f>
        <v>0</v>
      </c>
      <c r="T28" s="26">
        <f>Estrato_Alto!AN22</f>
        <v>0</v>
      </c>
      <c r="U28" s="26">
        <f>Estrato_Medio!AN22</f>
        <v>0</v>
      </c>
      <c r="V28" s="26">
        <f>Estrato_Bajo!AN22</f>
        <v>0</v>
      </c>
      <c r="W28" t="str">
        <f t="shared" si="4"/>
        <v>2.34% MR/LWAL+DUC/H:4_A</v>
      </c>
      <c r="X28" t="str">
        <f t="shared" si="4"/>
        <v>1.56% MR/LWAL+DUC/H:4_M</v>
      </c>
      <c r="Y28" t="str">
        <f t="shared" si="5"/>
        <v>0.63% MR/LWAL+DUC/H:4_B</v>
      </c>
      <c r="Z28" t="str">
        <f t="shared" si="3"/>
        <v>2.45% MR/LWAL+DUC/H:4_A</v>
      </c>
      <c r="AA28" t="str">
        <f t="shared" si="3"/>
        <v>1.75% MR/LWAL+DUC/H:4_M</v>
      </c>
      <c r="AB28" t="str">
        <f t="shared" si="3"/>
        <v>0.7% MR/LWAL+DUC/H:4_B</v>
      </c>
      <c r="AC28" t="str">
        <f t="shared" si="3"/>
        <v>2.45% MR/LWAL+DUC/H:4_A</v>
      </c>
      <c r="AD28" t="str">
        <f t="shared" si="3"/>
        <v>1.75% MR/LWAL+DUC/H:4_M</v>
      </c>
      <c r="AE28" t="str">
        <f t="shared" si="3"/>
        <v>0.7% MR/LWAL+DUC/H:4_B</v>
      </c>
      <c r="AF28" t="str">
        <f t="shared" si="3"/>
        <v>2% MR/LWAL+DUC/H:4_A</v>
      </c>
      <c r="AG28" t="str">
        <f t="shared" si="3"/>
        <v>2.5% MR/LWAL+DUC/H:4_M</v>
      </c>
      <c r="AH28" t="str">
        <f t="shared" si="3"/>
        <v>1% MR/LWAL+DUC/H:4_B</v>
      </c>
      <c r="AI28" t="str">
        <f t="shared" si="3"/>
        <v>2% MR/LWAL+DUC/H:4_A</v>
      </c>
      <c r="AJ28" t="str">
        <f t="shared" si="3"/>
        <v>2.5% MR/LWAL+DUC/H:4_M</v>
      </c>
      <c r="AK28" t="str">
        <f t="shared" si="3"/>
        <v/>
      </c>
      <c r="AL28" t="str">
        <f t="shared" si="3"/>
        <v>1.5% MR/LWAL+DUC/H:4_A</v>
      </c>
      <c r="AM28" t="str">
        <f t="shared" si="3"/>
        <v>1.5% MR/LWAL+DUC/H:4_M</v>
      </c>
      <c r="AN28" t="str">
        <f t="shared" si="3"/>
        <v/>
      </c>
      <c r="AO28" t="str">
        <f t="shared" si="3"/>
        <v/>
      </c>
      <c r="AP28" t="str">
        <f t="shared" si="3"/>
        <v/>
      </c>
      <c r="AQ28" t="str">
        <f t="shared" si="3"/>
        <v/>
      </c>
    </row>
    <row r="29" spans="1:43" x14ac:dyDescent="0.25">
      <c r="A29" t="s">
        <v>40</v>
      </c>
      <c r="B29" s="22">
        <f>Estrato_Alto!AO16</f>
        <v>2.34375</v>
      </c>
      <c r="C29" s="22">
        <f>Estrato_Medio!AO16</f>
        <v>1.5625</v>
      </c>
      <c r="D29" s="22">
        <f>Estrato_Bajo!AO16</f>
        <v>0.625</v>
      </c>
      <c r="E29" s="20">
        <f>Estrato_Alto!AO17</f>
        <v>2.4500000000000002</v>
      </c>
      <c r="F29" s="20">
        <f>Estrato_Medio!AO17</f>
        <v>1.75</v>
      </c>
      <c r="G29" s="20">
        <f>Estrato_Bajo!AO17</f>
        <v>0.7</v>
      </c>
      <c r="H29" s="23">
        <f>Estrato_Alto!AO18</f>
        <v>2.4500000000000002</v>
      </c>
      <c r="I29" s="23">
        <f>Estrato_Medio!AO18</f>
        <v>1.75</v>
      </c>
      <c r="J29" s="23">
        <f>Estrato_Bajo!AO18</f>
        <v>0.7</v>
      </c>
      <c r="K29" s="24">
        <f>Estrato_Alto!AO19</f>
        <v>2</v>
      </c>
      <c r="L29" s="24">
        <f>Estrato_Medio!AO19</f>
        <v>2.5</v>
      </c>
      <c r="M29" s="24">
        <f>Estrato_Bajo!AO19</f>
        <v>1</v>
      </c>
      <c r="N29" s="21">
        <f>Estrato_Alto!AO20</f>
        <v>2</v>
      </c>
      <c r="O29" s="21">
        <f>Estrato_Medio!AO20</f>
        <v>2.5</v>
      </c>
      <c r="P29" s="21">
        <f>Estrato_Bajo!AO20</f>
        <v>0</v>
      </c>
      <c r="Q29" s="25">
        <f>Estrato_Alto!AO21</f>
        <v>0.5</v>
      </c>
      <c r="R29" s="25">
        <f>Estrato_Medio!AO21</f>
        <v>0.5</v>
      </c>
      <c r="S29" s="25">
        <f>Estrato_Bajo!AO21</f>
        <v>0</v>
      </c>
      <c r="T29" s="26">
        <f>Estrato_Alto!AO22</f>
        <v>0</v>
      </c>
      <c r="U29" s="26">
        <f>Estrato_Medio!AO22</f>
        <v>0</v>
      </c>
      <c r="V29" s="26">
        <f>Estrato_Bajo!AO22</f>
        <v>0</v>
      </c>
      <c r="W29" t="str">
        <f t="shared" si="4"/>
        <v>2.34% MR/LWAL+DUC/H:5_A</v>
      </c>
      <c r="X29" t="str">
        <f t="shared" si="4"/>
        <v>1.56% MR/LWAL+DUC/H:5_M</v>
      </c>
      <c r="Y29" t="str">
        <f t="shared" si="5"/>
        <v>0.63% MR/LWAL+DUC/H:5_B</v>
      </c>
      <c r="Z29" t="str">
        <f t="shared" si="3"/>
        <v>2.45% MR/LWAL+DUC/H:5_A</v>
      </c>
      <c r="AA29" t="str">
        <f t="shared" si="3"/>
        <v>1.75% MR/LWAL+DUC/H:5_M</v>
      </c>
      <c r="AB29" t="str">
        <f t="shared" si="3"/>
        <v>0.7% MR/LWAL+DUC/H:5_B</v>
      </c>
      <c r="AC29" t="str">
        <f t="shared" si="3"/>
        <v>2.45% MR/LWAL+DUC/H:5_A</v>
      </c>
      <c r="AD29" t="str">
        <f t="shared" si="3"/>
        <v>1.75% MR/LWAL+DUC/H:5_M</v>
      </c>
      <c r="AE29" t="str">
        <f t="shared" si="3"/>
        <v>0.7% MR/LWAL+DUC/H:5_B</v>
      </c>
      <c r="AF29" t="str">
        <f t="shared" si="3"/>
        <v>2% MR/LWAL+DUC/H:5_A</v>
      </c>
      <c r="AG29" t="str">
        <f t="shared" si="3"/>
        <v>2.5% MR/LWAL+DUC/H:5_M</v>
      </c>
      <c r="AH29" t="str">
        <f t="shared" si="3"/>
        <v>1% MR/LWAL+DUC/H:5_B</v>
      </c>
      <c r="AI29" t="str">
        <f t="shared" si="3"/>
        <v>2% MR/LWAL+DUC/H:5_A</v>
      </c>
      <c r="AJ29" t="str">
        <f t="shared" si="3"/>
        <v>2.5% MR/LWAL+DUC/H:5_M</v>
      </c>
      <c r="AK29" t="str">
        <f t="shared" si="3"/>
        <v/>
      </c>
      <c r="AL29" t="str">
        <f t="shared" si="3"/>
        <v>0.5% MR/LWAL+DUC/H:5_A</v>
      </c>
      <c r="AM29" t="str">
        <f t="shared" si="3"/>
        <v>0.5% MR/LWAL+DUC/H:5_M</v>
      </c>
      <c r="AN29" t="str">
        <f t="shared" si="3"/>
        <v/>
      </c>
      <c r="AO29" t="str">
        <f t="shared" si="3"/>
        <v/>
      </c>
      <c r="AP29" t="str">
        <f t="shared" si="3"/>
        <v/>
      </c>
      <c r="AQ29" t="str">
        <f t="shared" si="3"/>
        <v/>
      </c>
    </row>
    <row r="30" spans="1:43" x14ac:dyDescent="0.25">
      <c r="A30" t="s">
        <v>41</v>
      </c>
      <c r="B30" s="22">
        <f>Estrato_Alto!AP16</f>
        <v>2.8125</v>
      </c>
      <c r="C30" s="22">
        <f>Estrato_Medio!AP16</f>
        <v>1.875</v>
      </c>
      <c r="D30" s="22">
        <f>Estrato_Bajo!AP16</f>
        <v>0.75</v>
      </c>
      <c r="E30" s="20">
        <f>Estrato_Alto!AP17</f>
        <v>2.1</v>
      </c>
      <c r="F30" s="20">
        <f>Estrato_Medio!AP17</f>
        <v>1.5</v>
      </c>
      <c r="G30" s="20">
        <f>Estrato_Bajo!AP17</f>
        <v>0.6</v>
      </c>
      <c r="H30" s="23">
        <f>Estrato_Alto!AP18</f>
        <v>2.1</v>
      </c>
      <c r="I30" s="23">
        <f>Estrato_Medio!AP18</f>
        <v>1.5</v>
      </c>
      <c r="J30" s="23">
        <f>Estrato_Bajo!AP18</f>
        <v>0.6</v>
      </c>
      <c r="K30" s="24">
        <f>Estrato_Alto!AP19</f>
        <v>0</v>
      </c>
      <c r="L30" s="24">
        <f>Estrato_Medio!AP19</f>
        <v>0</v>
      </c>
      <c r="M30" s="24">
        <f>Estrato_Bajo!AP19</f>
        <v>0</v>
      </c>
      <c r="N30" s="21">
        <f>Estrato_Alto!AP20</f>
        <v>0</v>
      </c>
      <c r="O30" s="21">
        <f>Estrato_Medio!AP20</f>
        <v>0</v>
      </c>
      <c r="P30" s="21">
        <f>Estrato_Bajo!AP20</f>
        <v>0</v>
      </c>
      <c r="Q30" s="25">
        <f>Estrato_Alto!AP21</f>
        <v>0</v>
      </c>
      <c r="R30" s="25">
        <f>Estrato_Medio!AP21</f>
        <v>0</v>
      </c>
      <c r="S30" s="25">
        <f>Estrato_Bajo!AP21</f>
        <v>0</v>
      </c>
      <c r="T30" s="26">
        <f>Estrato_Alto!AP22</f>
        <v>0</v>
      </c>
      <c r="U30" s="26">
        <f>Estrato_Medio!AP22</f>
        <v>0</v>
      </c>
      <c r="V30" s="26">
        <f>Estrato_Bajo!AP22</f>
        <v>0</v>
      </c>
      <c r="W30" t="str">
        <f t="shared" si="4"/>
        <v>2.81% MR/LWAL+DUC/H:6_A</v>
      </c>
      <c r="X30" t="str">
        <f t="shared" si="4"/>
        <v>1.88% MR/LWAL+DUC/H:6_M</v>
      </c>
      <c r="Y30" t="str">
        <f t="shared" si="5"/>
        <v>0.75% MR/LWAL+DUC/H:6_B</v>
      </c>
      <c r="Z30" t="str">
        <f t="shared" si="3"/>
        <v>2.1% MR/LWAL+DUC/H:6_A</v>
      </c>
      <c r="AA30" t="str">
        <f t="shared" si="3"/>
        <v>1.5% MR/LWAL+DUC/H:6_M</v>
      </c>
      <c r="AB30" t="str">
        <f t="shared" si="3"/>
        <v>0.6% MR/LWAL+DUC/H:6_B</v>
      </c>
      <c r="AC30" t="str">
        <f t="shared" ref="AC30:AC34" si="6">IF(H30=0,"",CONCATENATE(ROUND(H30,2),"% ",$A30,"_",RIGHT(LEFT(H$15,9),1)))</f>
        <v>2.1% MR/LWAL+DUC/H:6_A</v>
      </c>
      <c r="AD30" t="str">
        <f t="shared" ref="AD30:AD34" si="7">IF(I30=0,"",CONCATENATE(ROUND(I30,2),"% ",$A30,"_",RIGHT(LEFT(I$15,9),1)))</f>
        <v>1.5% MR/LWAL+DUC/H:6_M</v>
      </c>
      <c r="AE30" t="str">
        <f t="shared" ref="AE30:AE34" si="8">IF(J30=0,"",CONCATENATE(ROUND(J30,2),"% ",$A30,"_",RIGHT(LEFT(J$15,9),1)))</f>
        <v>0.6% MR/LWAL+DUC/H:6_B</v>
      </c>
      <c r="AF30" t="str">
        <f t="shared" ref="AF30:AF34" si="9">IF(K30=0,"",CONCATENATE(ROUND(K30,2),"% ",$A30,"_",RIGHT(LEFT(K$15,9),1)))</f>
        <v/>
      </c>
      <c r="AG30" t="str">
        <f t="shared" ref="AG30:AG34" si="10">IF(L30=0,"",CONCATENATE(ROUND(L30,2),"% ",$A30,"_",RIGHT(LEFT(L$15,9),1)))</f>
        <v/>
      </c>
      <c r="AH30" t="str">
        <f t="shared" ref="AH30:AH34" si="11">IF(M30=0,"",CONCATENATE(ROUND(M30,2),"% ",$A30,"_",RIGHT(LEFT(M$15,9),1)))</f>
        <v/>
      </c>
      <c r="AI30" t="str">
        <f t="shared" ref="AI30:AI34" si="12">IF(N30=0,"",CONCATENATE(ROUND(N30,2),"% ",$A30,"_",RIGHT(LEFT(N$15,9),1)))</f>
        <v/>
      </c>
      <c r="AJ30" t="str">
        <f t="shared" ref="AJ30:AJ34" si="13">IF(O30=0,"",CONCATENATE(ROUND(O30,2),"% ",$A30,"_",RIGHT(LEFT(O$15,9),1)))</f>
        <v/>
      </c>
      <c r="AK30" t="str">
        <f t="shared" ref="AK30:AK34" si="14">IF(P30=0,"",CONCATENATE(ROUND(P30,2),"% ",$A30,"_",RIGHT(LEFT(P$15,9),1)))</f>
        <v/>
      </c>
      <c r="AL30" t="str">
        <f t="shared" ref="AL30:AL34" si="15">IF(Q30=0,"",CONCATENATE(ROUND(Q30,2),"% ",$A30,"_",RIGHT(LEFT(Q$15,9),1)))</f>
        <v/>
      </c>
      <c r="AM30" t="str">
        <f t="shared" ref="AM30:AM34" si="16">IF(R30=0,"",CONCATENATE(ROUND(R30,2),"% ",$A30,"_",RIGHT(LEFT(R$15,9),1)))</f>
        <v/>
      </c>
      <c r="AN30" t="str">
        <f t="shared" ref="AN30:AN34" si="17">IF(S30=0,"",CONCATENATE(ROUND(S30,2),"% ",$A30,"_",RIGHT(LEFT(S$15,9),1)))</f>
        <v/>
      </c>
      <c r="AO30" t="str">
        <f t="shared" ref="AO30:AO34" si="18">IF(T30=0,"",CONCATENATE(ROUND(T30,2),"% ",$A30,"_",RIGHT(LEFT(T$15,9),1)))</f>
        <v/>
      </c>
      <c r="AP30" t="str">
        <f t="shared" ref="AP30:AP34" si="19">IF(U30=0,"",CONCATENATE(ROUND(U30,2),"% ",$A30,"_",RIGHT(LEFT(U$15,9),1)))</f>
        <v/>
      </c>
      <c r="AQ30" t="str">
        <f t="shared" ref="AQ30:AQ34" si="20">IF(V30=0,"",CONCATENATE(ROUND(V30,2),"% ",$A30,"_",RIGHT(LEFT(V$15,9),1)))</f>
        <v/>
      </c>
    </row>
    <row r="31" spans="1:43" x14ac:dyDescent="0.25">
      <c r="A31" t="s">
        <v>61</v>
      </c>
      <c r="B31" s="22">
        <f>Estrato_Alto!AQ16</f>
        <v>0</v>
      </c>
      <c r="C31" s="22">
        <f>Estrato_Medio!AQ16</f>
        <v>0</v>
      </c>
      <c r="D31" s="22">
        <f>Estrato_Bajo!AQ16</f>
        <v>0</v>
      </c>
      <c r="E31" s="20">
        <f>Estrato_Alto!AQ17</f>
        <v>0</v>
      </c>
      <c r="F31" s="20">
        <f>Estrato_Medio!AQ17</f>
        <v>0</v>
      </c>
      <c r="G31" s="20">
        <f>Estrato_Bajo!AQ17</f>
        <v>0</v>
      </c>
      <c r="H31" s="23">
        <f>Estrato_Alto!AQ18</f>
        <v>0</v>
      </c>
      <c r="I31" s="23">
        <f>Estrato_Medio!AQ18</f>
        <v>0</v>
      </c>
      <c r="J31" s="23">
        <f>Estrato_Bajo!AQ18</f>
        <v>0</v>
      </c>
      <c r="K31" s="24">
        <f>Estrato_Alto!AQ19</f>
        <v>0</v>
      </c>
      <c r="L31" s="24">
        <f>Estrato_Medio!AQ19</f>
        <v>0</v>
      </c>
      <c r="M31" s="24">
        <f>Estrato_Bajo!AQ19</f>
        <v>0</v>
      </c>
      <c r="N31" s="21">
        <f>Estrato_Alto!AQ20</f>
        <v>3.4285714285714284</v>
      </c>
      <c r="O31" s="21">
        <f>Estrato_Medio!AQ20</f>
        <v>1.4285714285714286</v>
      </c>
      <c r="P31" s="21">
        <f>Estrato_Bajo!AQ20</f>
        <v>0</v>
      </c>
      <c r="Q31" s="25">
        <f>Estrato_Alto!AQ21</f>
        <v>6</v>
      </c>
      <c r="R31" s="25">
        <f>Estrato_Medio!AQ21</f>
        <v>1.5</v>
      </c>
      <c r="S31" s="25">
        <f>Estrato_Bajo!AQ21</f>
        <v>0</v>
      </c>
      <c r="T31" s="26">
        <f>Estrato_Alto!AQ22</f>
        <v>0</v>
      </c>
      <c r="U31" s="26">
        <f>Estrato_Medio!AQ22</f>
        <v>0</v>
      </c>
      <c r="V31" s="26">
        <f>Estrato_Bajo!AQ22</f>
        <v>0</v>
      </c>
      <c r="W31" t="str">
        <f t="shared" si="4"/>
        <v/>
      </c>
      <c r="X31" t="str">
        <f t="shared" si="4"/>
        <v/>
      </c>
      <c r="Y31" t="str">
        <f t="shared" si="5"/>
        <v/>
      </c>
      <c r="Z31" t="str">
        <f t="shared" ref="Z31:Z34" si="21">IF(E31=0,"",CONCATENATE(ROUND(E31,2),"% ",$A31,"_",RIGHT(LEFT(E$15,9),1)))</f>
        <v/>
      </c>
      <c r="AA31" t="str">
        <f t="shared" ref="AA31:AA34" si="22">IF(F31=0,"",CONCATENATE(ROUND(F31,2),"% ",$A31,"_",RIGHT(LEFT(F$15,9),1)))</f>
        <v/>
      </c>
      <c r="AB31" t="str">
        <f t="shared" ref="AB31:AB34" si="23">IF(G31=0,"",CONCATENATE(ROUND(G31,2),"% ",$A31,"_",RIGHT(LEFT(G$15,9),1)))</f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>3.43% CR/LFINF+DUC/H:3_A</v>
      </c>
      <c r="AJ31" t="str">
        <f t="shared" si="13"/>
        <v>1.43% CR/LFINF+DUC/H:3_M</v>
      </c>
      <c r="AK31" t="str">
        <f t="shared" si="14"/>
        <v/>
      </c>
      <c r="AL31" t="str">
        <f t="shared" si="15"/>
        <v>6% CR/LFINF+DUC/H:3_A</v>
      </c>
      <c r="AM31" t="str">
        <f t="shared" si="16"/>
        <v>1.5% CR/LFINF+DUC/H:3_M</v>
      </c>
      <c r="AN31" t="str">
        <f t="shared" si="17"/>
        <v/>
      </c>
      <c r="AO31" t="str">
        <f t="shared" si="18"/>
        <v/>
      </c>
      <c r="AP31" t="str">
        <f t="shared" si="19"/>
        <v/>
      </c>
      <c r="AQ31" t="str">
        <f t="shared" si="20"/>
        <v/>
      </c>
    </row>
    <row r="32" spans="1:43" x14ac:dyDescent="0.25">
      <c r="A32" t="s">
        <v>62</v>
      </c>
      <c r="B32" s="22">
        <f>Estrato_Alto!AR16</f>
        <v>14.0625</v>
      </c>
      <c r="C32" s="22">
        <f>Estrato_Medio!AR16</f>
        <v>3.125</v>
      </c>
      <c r="D32" s="22">
        <f>Estrato_Bajo!AR16</f>
        <v>0.9375</v>
      </c>
      <c r="E32" s="20">
        <f>Estrato_Alto!AR17</f>
        <v>14.7</v>
      </c>
      <c r="F32" s="20">
        <f>Estrato_Medio!AR17</f>
        <v>3.5</v>
      </c>
      <c r="G32" s="20">
        <f>Estrato_Bajo!AR17</f>
        <v>1.05</v>
      </c>
      <c r="H32" s="23">
        <f>Estrato_Alto!AR18</f>
        <v>14.7</v>
      </c>
      <c r="I32" s="23">
        <f>Estrato_Medio!AR18</f>
        <v>3.5</v>
      </c>
      <c r="J32" s="23">
        <f>Estrato_Bajo!AR18</f>
        <v>1.05</v>
      </c>
      <c r="K32" s="24">
        <f>Estrato_Alto!AR19</f>
        <v>12</v>
      </c>
      <c r="L32" s="24">
        <f>Estrato_Medio!AR19</f>
        <v>5</v>
      </c>
      <c r="M32" s="24">
        <f>Estrato_Bajo!AR19</f>
        <v>1.5</v>
      </c>
      <c r="N32" s="21">
        <f>Estrato_Alto!AR20</f>
        <v>10.285714285714286</v>
      </c>
      <c r="O32" s="21">
        <f>Estrato_Medio!AR20</f>
        <v>4.2857142857142856</v>
      </c>
      <c r="P32" s="21">
        <f>Estrato_Bajo!AR20</f>
        <v>0</v>
      </c>
      <c r="Q32" s="25">
        <f>Estrato_Alto!AR21</f>
        <v>4.5</v>
      </c>
      <c r="R32" s="25">
        <f>Estrato_Medio!AR21</f>
        <v>1.125</v>
      </c>
      <c r="S32" s="25">
        <f>Estrato_Bajo!AR21</f>
        <v>0</v>
      </c>
      <c r="T32" s="26">
        <f>Estrato_Alto!AR22</f>
        <v>0</v>
      </c>
      <c r="U32" s="26">
        <f>Estrato_Medio!AR22</f>
        <v>0</v>
      </c>
      <c r="V32" s="26">
        <f>Estrato_Bajo!AR22</f>
        <v>0</v>
      </c>
      <c r="W32" t="str">
        <f t="shared" si="4"/>
        <v>14.06% CR/LFINF+DUC/H:4_A</v>
      </c>
      <c r="X32" t="str">
        <f t="shared" si="4"/>
        <v>3.13% CR/LFINF+DUC/H:4_M</v>
      </c>
      <c r="Y32" t="str">
        <f t="shared" si="5"/>
        <v>0.94% CR/LFINF+DUC/H:4_B</v>
      </c>
      <c r="Z32" t="str">
        <f t="shared" si="21"/>
        <v>14.7% CR/LFINF+DUC/H:4_A</v>
      </c>
      <c r="AA32" t="str">
        <f t="shared" si="22"/>
        <v>3.5% CR/LFINF+DUC/H:4_M</v>
      </c>
      <c r="AB32" t="str">
        <f t="shared" si="23"/>
        <v>1.05% CR/LFINF+DUC/H:4_B</v>
      </c>
      <c r="AC32" t="str">
        <f t="shared" si="6"/>
        <v>14.7% CR/LFINF+DUC/H:4_A</v>
      </c>
      <c r="AD32" t="str">
        <f t="shared" si="7"/>
        <v>3.5% CR/LFINF+DUC/H:4_M</v>
      </c>
      <c r="AE32" t="str">
        <f t="shared" si="8"/>
        <v>1.05% CR/LFINF+DUC/H:4_B</v>
      </c>
      <c r="AF32" t="str">
        <f t="shared" si="9"/>
        <v>12% CR/LFINF+DUC/H:4_A</v>
      </c>
      <c r="AG32" t="str">
        <f t="shared" si="10"/>
        <v>5% CR/LFINF+DUC/H:4_M</v>
      </c>
      <c r="AH32" t="str">
        <f t="shared" si="11"/>
        <v>1.5% CR/LFINF+DUC/H:4_B</v>
      </c>
      <c r="AI32" t="str">
        <f t="shared" si="12"/>
        <v>10.29% CR/LFINF+DUC/H:4_A</v>
      </c>
      <c r="AJ32" t="str">
        <f t="shared" si="13"/>
        <v>4.29% CR/LFINF+DUC/H:4_M</v>
      </c>
      <c r="AK32" t="str">
        <f t="shared" si="14"/>
        <v/>
      </c>
      <c r="AL32" t="str">
        <f t="shared" si="15"/>
        <v>4.5% CR/LFINF+DUC/H:4_A</v>
      </c>
      <c r="AM32" t="str">
        <f t="shared" si="16"/>
        <v>1.13% CR/LFINF+DUC/H:4_M</v>
      </c>
      <c r="AN32" t="str">
        <f t="shared" si="17"/>
        <v/>
      </c>
      <c r="AO32" t="str">
        <f t="shared" si="18"/>
        <v/>
      </c>
      <c r="AP32" t="str">
        <f t="shared" si="19"/>
        <v/>
      </c>
      <c r="AQ32" t="str">
        <f t="shared" si="20"/>
        <v/>
      </c>
    </row>
    <row r="33" spans="1:43" x14ac:dyDescent="0.25">
      <c r="A33" t="s">
        <v>63</v>
      </c>
      <c r="B33" s="22">
        <f>Estrato_Alto!AS16</f>
        <v>14.0625</v>
      </c>
      <c r="C33" s="22">
        <f>Estrato_Medio!AS16</f>
        <v>3.125</v>
      </c>
      <c r="D33" s="22">
        <f>Estrato_Bajo!AS16</f>
        <v>0.9375</v>
      </c>
      <c r="E33" s="20">
        <f>Estrato_Alto!AS17</f>
        <v>14.7</v>
      </c>
      <c r="F33" s="20">
        <f>Estrato_Medio!AS17</f>
        <v>3.5</v>
      </c>
      <c r="G33" s="20">
        <f>Estrato_Bajo!AS17</f>
        <v>1.05</v>
      </c>
      <c r="H33" s="23">
        <f>Estrato_Alto!AS18</f>
        <v>14.7</v>
      </c>
      <c r="I33" s="23">
        <f>Estrato_Medio!AS18</f>
        <v>3.5</v>
      </c>
      <c r="J33" s="23">
        <f>Estrato_Bajo!AS18</f>
        <v>1.05</v>
      </c>
      <c r="K33" s="24">
        <f>Estrato_Alto!AS19</f>
        <v>12</v>
      </c>
      <c r="L33" s="24">
        <f>Estrato_Medio!AS19</f>
        <v>5</v>
      </c>
      <c r="M33" s="24">
        <f>Estrato_Bajo!AS19</f>
        <v>1.5</v>
      </c>
      <c r="N33" s="21">
        <f>Estrato_Alto!AS20</f>
        <v>10.285714285714286</v>
      </c>
      <c r="O33" s="21">
        <f>Estrato_Medio!AS20</f>
        <v>4.2857142857142856</v>
      </c>
      <c r="P33" s="21">
        <f>Estrato_Bajo!AS20</f>
        <v>0</v>
      </c>
      <c r="Q33" s="25">
        <f>Estrato_Alto!AS21</f>
        <v>1.5</v>
      </c>
      <c r="R33" s="25">
        <f>Estrato_Medio!AS21</f>
        <v>0.375</v>
      </c>
      <c r="S33" s="25">
        <f>Estrato_Bajo!AS21</f>
        <v>0</v>
      </c>
      <c r="T33" s="26">
        <f>Estrato_Alto!AS22</f>
        <v>0</v>
      </c>
      <c r="U33" s="26">
        <f>Estrato_Medio!AS22</f>
        <v>0</v>
      </c>
      <c r="V33" s="26">
        <f>Estrato_Bajo!AS22</f>
        <v>0</v>
      </c>
      <c r="W33" t="str">
        <f t="shared" si="4"/>
        <v>14.06% CR/LFINF+DUC/H:5_A</v>
      </c>
      <c r="X33" t="str">
        <f t="shared" si="4"/>
        <v>3.13% CR/LFINF+DUC/H:5_M</v>
      </c>
      <c r="Y33" t="str">
        <f t="shared" si="5"/>
        <v>0.94% CR/LFINF+DUC/H:5_B</v>
      </c>
      <c r="Z33" t="str">
        <f t="shared" si="21"/>
        <v>14.7% CR/LFINF+DUC/H:5_A</v>
      </c>
      <c r="AA33" t="str">
        <f t="shared" si="22"/>
        <v>3.5% CR/LFINF+DUC/H:5_M</v>
      </c>
      <c r="AB33" t="str">
        <f t="shared" si="23"/>
        <v>1.05% CR/LFINF+DUC/H:5_B</v>
      </c>
      <c r="AC33" t="str">
        <f t="shared" si="6"/>
        <v>14.7% CR/LFINF+DUC/H:5_A</v>
      </c>
      <c r="AD33" t="str">
        <f t="shared" si="7"/>
        <v>3.5% CR/LFINF+DUC/H:5_M</v>
      </c>
      <c r="AE33" t="str">
        <f t="shared" si="8"/>
        <v>1.05% CR/LFINF+DUC/H:5_B</v>
      </c>
      <c r="AF33" t="str">
        <f t="shared" si="9"/>
        <v>12% CR/LFINF+DUC/H:5_A</v>
      </c>
      <c r="AG33" t="str">
        <f t="shared" si="10"/>
        <v>5% CR/LFINF+DUC/H:5_M</v>
      </c>
      <c r="AH33" t="str">
        <f t="shared" si="11"/>
        <v>1.5% CR/LFINF+DUC/H:5_B</v>
      </c>
      <c r="AI33" t="str">
        <f t="shared" si="12"/>
        <v>10.29% CR/LFINF+DUC/H:5_A</v>
      </c>
      <c r="AJ33" t="str">
        <f t="shared" si="13"/>
        <v>4.29% CR/LFINF+DUC/H:5_M</v>
      </c>
      <c r="AK33" t="str">
        <f t="shared" si="14"/>
        <v/>
      </c>
      <c r="AL33" t="str">
        <f t="shared" si="15"/>
        <v>1.5% CR/LFINF+DUC/H:5_A</v>
      </c>
      <c r="AM33" t="str">
        <f t="shared" si="16"/>
        <v>0.38% CR/LFINF+DUC/H:5_M</v>
      </c>
      <c r="AN33" t="str">
        <f t="shared" si="17"/>
        <v/>
      </c>
      <c r="AO33" t="str">
        <f t="shared" si="18"/>
        <v/>
      </c>
      <c r="AP33" t="str">
        <f t="shared" si="19"/>
        <v/>
      </c>
      <c r="AQ33" t="str">
        <f t="shared" si="20"/>
        <v/>
      </c>
    </row>
    <row r="34" spans="1:43" x14ac:dyDescent="0.25">
      <c r="A34" t="s">
        <v>64</v>
      </c>
      <c r="B34" s="22">
        <f>Estrato_Alto!AT16</f>
        <v>16.875</v>
      </c>
      <c r="C34" s="22">
        <f>Estrato_Medio!AT16</f>
        <v>3.75</v>
      </c>
      <c r="D34" s="22">
        <f>Estrato_Bajo!AT16</f>
        <v>1.125</v>
      </c>
      <c r="E34" s="20">
        <f>Estrato_Alto!AT17</f>
        <v>12.6</v>
      </c>
      <c r="F34" s="20">
        <f>Estrato_Medio!AT17</f>
        <v>3</v>
      </c>
      <c r="G34" s="20">
        <f>Estrato_Bajo!AT17</f>
        <v>0.9</v>
      </c>
      <c r="H34" s="23">
        <f>Estrato_Alto!AT18</f>
        <v>12.6</v>
      </c>
      <c r="I34" s="23">
        <f>Estrato_Medio!AT18</f>
        <v>3</v>
      </c>
      <c r="J34" s="23">
        <f>Estrato_Bajo!AT18</f>
        <v>0.9</v>
      </c>
      <c r="K34" s="24">
        <f>Estrato_Alto!AT19</f>
        <v>0</v>
      </c>
      <c r="L34" s="24">
        <f>Estrato_Medio!AT19</f>
        <v>0</v>
      </c>
      <c r="M34" s="24">
        <f>Estrato_Bajo!AT19</f>
        <v>0</v>
      </c>
      <c r="N34" s="21">
        <f>Estrato_Alto!AT20</f>
        <v>0</v>
      </c>
      <c r="O34" s="21">
        <f>Estrato_Medio!AT20</f>
        <v>0</v>
      </c>
      <c r="P34" s="21">
        <f>Estrato_Bajo!AT20</f>
        <v>0</v>
      </c>
      <c r="Q34" s="25">
        <f>Estrato_Alto!AT21</f>
        <v>0</v>
      </c>
      <c r="R34" s="25">
        <f>Estrato_Medio!AT21</f>
        <v>0</v>
      </c>
      <c r="S34" s="25">
        <f>Estrato_Bajo!AT21</f>
        <v>0</v>
      </c>
      <c r="T34" s="26">
        <f>Estrato_Alto!AT22</f>
        <v>0</v>
      </c>
      <c r="U34" s="26">
        <f>Estrato_Medio!AT22</f>
        <v>0</v>
      </c>
      <c r="V34" s="26">
        <f>Estrato_Bajo!AT22</f>
        <v>0</v>
      </c>
      <c r="W34" t="str">
        <f t="shared" si="4"/>
        <v>16.88% CR/LFINF+DUC/H:6,10_A</v>
      </c>
      <c r="X34" t="str">
        <f t="shared" si="4"/>
        <v>3.75% CR/LFINF+DUC/H:6,10_M</v>
      </c>
      <c r="Y34" t="str">
        <f t="shared" si="5"/>
        <v>1.13% CR/LFINF+DUC/H:6,10_B</v>
      </c>
      <c r="Z34" t="str">
        <f t="shared" si="21"/>
        <v>12.6% CR/LFINF+DUC/H:6,10_A</v>
      </c>
      <c r="AA34" t="str">
        <f t="shared" si="22"/>
        <v>3% CR/LFINF+DUC/H:6,10_M</v>
      </c>
      <c r="AB34" t="str">
        <f t="shared" si="23"/>
        <v>0.9% CR/LFINF+DUC/H:6,10_B</v>
      </c>
      <c r="AC34" t="str">
        <f t="shared" si="6"/>
        <v>12.6% CR/LFINF+DUC/H:6,10_A</v>
      </c>
      <c r="AD34" t="str">
        <f t="shared" si="7"/>
        <v>3% CR/LFINF+DUC/H:6,10_M</v>
      </c>
      <c r="AE34" t="str">
        <f t="shared" si="8"/>
        <v>0.9% CR/LFINF+DUC/H:6,10_B</v>
      </c>
      <c r="AF34" t="str">
        <f t="shared" si="9"/>
        <v/>
      </c>
      <c r="AG34" t="str">
        <f t="shared" si="10"/>
        <v/>
      </c>
      <c r="AH34" t="str">
        <f t="shared" si="11"/>
        <v/>
      </c>
      <c r="AI34" t="str">
        <f t="shared" si="12"/>
        <v/>
      </c>
      <c r="AJ34" t="str">
        <f t="shared" si="13"/>
        <v/>
      </c>
      <c r="AK34" t="str">
        <f t="shared" si="14"/>
        <v/>
      </c>
      <c r="AL34" t="str">
        <f t="shared" si="15"/>
        <v/>
      </c>
      <c r="AM34" t="str">
        <f t="shared" si="16"/>
        <v/>
      </c>
      <c r="AN34" t="str">
        <f t="shared" si="17"/>
        <v/>
      </c>
      <c r="AO34" t="str">
        <f t="shared" si="18"/>
        <v/>
      </c>
      <c r="AP34" t="str">
        <f t="shared" si="19"/>
        <v/>
      </c>
      <c r="AQ34" t="str">
        <f t="shared" si="20"/>
        <v/>
      </c>
    </row>
    <row r="35" spans="1:43" s="34" customFormat="1" x14ac:dyDescent="0.25">
      <c r="W35" s="34" t="str">
        <f>_xlfn.TEXTJOIN(CHAR(10),TRUE,aux!W16:W34)</f>
        <v>11.25% MUR/LWAL+DNO/H:2_A
3.75% MUR/LWAL+DNO/H:3_A
7.5% MCF/LWAL+DNO/H:2_A
2.5% MCF/LWAL+DNO/H:3_A
11.25% MCF/LWAL+DUC/H:2_A
3.75% MCF/LWAL+DUC/H:3_A
3.75% MR/LWAL+DUC/H:2_A
3.75% MR/LWAL+DUC/H:3_A
2.34% MR/LWAL+DUC/H:4_A
2.34% MR/LWAL+DUC/H:5_A
2.81% MR/LWAL+DUC/H:6_A
14.06% CR/LFINF+DUC/H:4_A
14.06% CR/LFINF+DUC/H:5_A
16.88% CR/LFINF+DUC/H:6,10_A</v>
      </c>
      <c r="X35" s="34" t="str">
        <f>_xlfn.TEXTJOIN(CHAR(10),TRUE,aux!X16:X34)</f>
        <v>18.75% MUR/LWAL+DNO/H:2_M
6.25% MUR/LWAL+DNO/H:3_M
7.5% MCF/LWAL+DNO/H:2_M
2.5% MCF/LWAL+DNO/H:3_M
0.29% CR/LFINF+DNO/H:3_M
1.47% CR/LFINF+DNO/H:4_M
1.47% CR/LFINF+DNO/H:5_M
1.76% CR/LFINF+DNO/H:6,10_M
22.5% MCF/LWAL+DUC/H:2_M
7.5% MCF/LWAL+DUC/H:3_M
7.5% MR/LWAL+DUC/H:2_M
7.5% MR/LWAL+DUC/H:3_M
1.56% MR/LWAL+DUC/H:4_M
1.56% MR/LWAL+DUC/H:5_M
1.88% MR/LWAL+DUC/H:6_M
3.13% CR/LFINF+DUC/H:4_M
3.13% CR/LFINF+DUC/H:5_M
3.75% CR/LFINF+DUC/H:6,10_M</v>
      </c>
      <c r="Y35" s="34" t="str">
        <f>_xlfn.TEXTJOIN(CHAR(10),TRUE,aux!Y16:Y34)</f>
        <v>26.25% MUR/LWAL+DNO/H:2_B
8.75% MUR/LWAL+DNO/H:3_B
11.25% MCF/LWAL+DNO/H:2_B
3.75% MCF/LWAL+DNO/H:3_B
1.18% CR/LFINF+DNO/H:3_B
5.88% CR/LFINF+DNO/H:4_B
5.88% CR/LFINF+DNO/H:5_B
7.06% CR/LFINF+DNO/H:6,10_B
11.25% MCF/LWAL+DUC/H:2_B
3.75% MCF/LWAL+DUC/H:3_B
5% MR/LWAL+DUC/H:2_B
5% MR/LWAL+DUC/H:3_B
0.63% MR/LWAL+DUC/H:4_B
0.63% MR/LWAL+DUC/H:5_B
0.75% MR/LWAL+DUC/H:6_B
0.94% CR/LFINF+DUC/H:4_B
0.94% CR/LFINF+DUC/H:5_B
1.13% CR/LFINF+DUC/H:6,10_B</v>
      </c>
      <c r="Z35" s="34" t="str">
        <f>_xlfn.TEXTJOIN(CHAR(10),TRUE,aux!Z16:Z34)</f>
        <v>15% MUR/LWAL+DNO/H:2_A
5% MUR/LWAL+DNO/H:3_A
7.5% MCF/LWAL+DNO/H:2_A
2.5% MCF/LWAL+DNO/H:3_A
10.5% MCF/LWAL+DUC/H:2_A
3.5% MCF/LWAL+DUC/H:3_A
3.5% MR/LWAL+DUC/H:2_A
3.5% MR/LWAL+DUC/H:3_A
2.45% MR/LWAL+DUC/H:4_A
2.45% MR/LWAL+DUC/H:5_A
2.1% MR/LWAL+DUC/H:6_A
14.7% CR/LFINF+DUC/H:4_A
14.7% CR/LFINF+DUC/H:5_A
12.6% CR/LFINF+DUC/H:6,10_A</v>
      </c>
      <c r="AA35" s="34" t="str">
        <f>_xlfn.TEXTJOIN(CHAR(10),TRUE,aux!AA16:AA34)</f>
        <v>18.75% MUR/LWAL+DNO/H:2_M
6.25% MUR/LWAL+DNO/H:3_M
7.5% MCF/LWAL+DNO/H:2_M
2.5% MCF/LWAL+DNO/H:3_M
0.29% CR/LFINF+DNO/H:3_M
1.65% CR/LFINF+DNO/H:4_M
1.65% CR/LFINF+DNO/H:5_M
1.41% CR/LFINF+DNO/H:6,10_M
22.5% MCF/LWAL+DUC/H:2_M
7.5% MCF/LWAL+DUC/H:3_M
7.5% MR/LWAL+DUC/H:2_M
7.5% MR/LWAL+DUC/H:3_M
1.75% MR/LWAL+DUC/H:4_M
1.75% MR/LWAL+DUC/H:5_M
1.5% MR/LWAL+DUC/H:6_M
3.5% CR/LFINF+DUC/H:4_M
3.5% CR/LFINF+DUC/H:5_M
3% CR/LFINF+DUC/H:6,10_M</v>
      </c>
      <c r="AB35" s="34" t="str">
        <f>_xlfn.TEXTJOIN(CHAR(10),TRUE,aux!AB16:AB34)</f>
        <v>26.25% MUR/LWAL+DNO/H:2_B
8.75% MUR/LWAL+DNO/H:3_B
11.25% MCF/LWAL+DNO/H:2_B
3.75% MCF/LWAL+DNO/H:3_B
1.18% CR/LFINF+DNO/H:3_B
6.59% CR/LFINF+DNO/H:4_B
6.59% CR/LFINF+DNO/H:5_B
5.65% CR/LFINF+DNO/H:6,10_B
11.25% MCF/LWAL+DUC/H:2_B
3.75% MCF/LWAL+DUC/H:3_B
5% MR/LWAL+DUC/H:2_B
5% MR/LWAL+DUC/H:3_B
0.7% MR/LWAL+DUC/H:4_B
0.7% MR/LWAL+DUC/H:5_B
0.6% MR/LWAL+DUC/H:6_B
1.05% CR/LFINF+DUC/H:4_B
1.05% CR/LFINF+DUC/H:5_B
0.9% CR/LFINF+DUC/H:6,10_B</v>
      </c>
      <c r="AC35" s="34" t="str">
        <f>_xlfn.TEXTJOIN(CHAR(10),TRUE,aux!AC16:AC34)</f>
        <v>15% MUR/LWAL+DNO/H:2_A
5% MUR/LWAL+DNO/H:3_A
7.5% MCF/LWAL+DNO/H:2_A
2.5% MCF/LWAL+DNO/H:3_A
10.5% MCF/LWAL+DUC/H:2_A
3.5% MCF/LWAL+DUC/H:3_A
3.5% MR/LWAL+DUC/H:2_A
3.5% MR/LWAL+DUC/H:3_A
2.45% MR/LWAL+DUC/H:4_A
2.45% MR/LWAL+DUC/H:5_A
2.1% MR/LWAL+DUC/H:6_A
14.7% CR/LFINF+DUC/H:4_A
14.7% CR/LFINF+DUC/H:5_A
12.6% CR/LFINF+DUC/H:6,10_A</v>
      </c>
      <c r="AD35" s="34" t="str">
        <f>_xlfn.TEXTJOIN(CHAR(10),TRUE,aux!AD16:AD34)</f>
        <v>18.75% MUR/LWAL+DNO/H:2_M
6.25% MUR/LWAL+DNO/H:3_M
7.5% MCF/LWAL+DNO/H:2_M
2.5% MCF/LWAL+DNO/H:3_M
0.29% CR/LFINF+DNO/H:3_M
1.65% CR/LFINF+DNO/H:4_M
1.65% CR/LFINF+DNO/H:5_M
1.41% CR/LFINF+DNO/H:6,10_M
22.5% MCF/LWAL+DUC/H:2_M
7.5% MCF/LWAL+DUC/H:3_M
7.5% MR/LWAL+DUC/H:2_M
7.5% MR/LWAL+DUC/H:3_M
1.75% MR/LWAL+DUC/H:4_M
1.75% MR/LWAL+DUC/H:5_M
1.5% MR/LWAL+DUC/H:6_M
3.5% CR/LFINF+DUC/H:4_M
3.5% CR/LFINF+DUC/H:5_M
3% CR/LFINF+DUC/H:6,10_M</v>
      </c>
      <c r="AE35" s="34" t="str">
        <f>_xlfn.TEXTJOIN(CHAR(10),TRUE,aux!AE16:AE34)</f>
        <v>26.25% MUR/LWAL+DNO/H:2_B
8.75% MUR/LWAL+DNO/H:3_B
11.25% MCF/LWAL+DNO/H:2_B
3.75% MCF/LWAL+DNO/H:3_B
1.18% CR/LFINF+DNO/H:3_B
6.59% CR/LFINF+DNO/H:4_B
6.59% CR/LFINF+DNO/H:5_B
5.65% CR/LFINF+DNO/H:6,10_B
11.25% MCF/LWAL+DUC/H:2_B
3.75% MCF/LWAL+DUC/H:3_B
5% MR/LWAL+DUC/H:2_B
5% MR/LWAL+DUC/H:3_B
0.7% MR/LWAL+DUC/H:4_B
0.7% MR/LWAL+DUC/H:5_B
0.6% MR/LWAL+DUC/H:6_B
1.05% CR/LFINF+DUC/H:4_B
1.05% CR/LFINF+DUC/H:5_B
0.9% CR/LFINF+DUC/H:6,10_B</v>
      </c>
      <c r="AF35" s="34" t="str">
        <f>_xlfn.TEXTJOIN(CHAR(10),TRUE,aux!AF16:AF34)</f>
        <v>37.5% MUR/LWAL+DNO/H:2_A
12.5% MUR/LWAL+DNO/H:3_A
7.5% MCF/LWAL+DNO/H:2_A
2.5% MCF/LWAL+DNO/H:3_A
6% MCF/LWAL+DUC/H:2_A
2% MCF/LWAL+DUC/H:3_A
2% MR/LWAL+DUC/H:2_A
2% MR/LWAL+DUC/H:3_A
2% MR/LWAL+DUC/H:4_A
2% MR/LWAL+DUC/H:5_A
12% CR/LFINF+DUC/H:4_A
12% CR/LFINF+DUC/H:5_A</v>
      </c>
      <c r="AG35" s="34" t="str">
        <f>_xlfn.TEXTJOIN(CHAR(10),TRUE,aux!AG16:AG34)</f>
        <v>37.5% MUR/LWAL+DNO/H:2_M
12.5% MUR/LWAL+DNO/H:3_M
7.5% MCF/LWAL+DNO/H:2_M
2.5% MCF/LWAL+DNO/H:3_M
11.25% MCF/LWAL+DUC/H:2_M
3.75% MCF/LWAL+DUC/H:3_M
5% MR/LWAL+DUC/H:2_M
5% MR/LWAL+DUC/H:3_M
2.5% MR/LWAL+DUC/H:4_M
2.5% MR/LWAL+DUC/H:5_M
5% CR/LFINF+DUC/H:4_M
5% CR/LFINF+DUC/H:5_M</v>
      </c>
      <c r="AH35" s="34" t="str">
        <f>_xlfn.TEXTJOIN(CHAR(10),TRUE,aux!AH16:AH34)</f>
        <v>37.5% MUR/LWAL+DNO/H:2_B
12.5% MUR/LWAL+DNO/H:3_B
7.5% MCF/LWAL+DNO/H:2_B
2.5% MCF/LWAL+DNO/H:3_B
2.86% CR/LFINF+DNO/H:3_B
8.57% CR/LFINF+DNO/H:4_B
8.57% CR/LFINF+DNO/H:5_B
7.5% MCF/LWAL+DUC/H:2_B
2.5% MCF/LWAL+DUC/H:3_B
2.5% MR/LWAL+DUC/H:2_B
2.5% MR/LWAL+DUC/H:3_B
1% MR/LWAL+DUC/H:4_B
1% MR/LWAL+DUC/H:5_B
1.5% CR/LFINF+DUC/H:4_B
1.5% CR/LFINF+DUC/H:5_B</v>
      </c>
      <c r="AI35" s="34" t="str">
        <f>_xlfn.TEXTJOIN(CHAR(10),TRUE,aux!AI16:AI34)</f>
        <v>33.75% MUR/LWAL+DNO/H:2_A
11.25% MUR/LWAL+DNO/H:3_A
7.5% MCF/LWAL+DNO/H:2_A
2.5% MCF/LWAL+DNO/H:3_A
0.71% CR/LFINF+DNO/H:3_A
2.14% CR/LFINF+DNO/H:4_A
2.14% CR/LFINF+DNO/H:5_A
6% MCF/LWAL+DUC/H:2_A
2% MCF/LWAL+DUC/H:3_A
2% MR/LWAL+DUC/H:2_A
2% MR/LWAL+DUC/H:3_A
2% MR/LWAL+DUC/H:4_A
2% MR/LWAL+DUC/H:5_A
3.43% CR/LFINF+DUC/H:3_A
10.29% CR/LFINF+DUC/H:4_A
10.29% CR/LFINF+DUC/H:5_A</v>
      </c>
      <c r="AJ35" s="34" t="str">
        <f>_xlfn.TEXTJOIN(CHAR(10),TRUE,aux!AJ16:AJ34)</f>
        <v>33.75% MUR/LWAL+DNO/H:2_M
11.25% MUR/LWAL+DNO/H:3_M
7.5% MCF/LWAL+DNO/H:2_M
2.5% MCF/LWAL+DNO/H:3_M
0.71% CR/LFINF+DNO/H:3_M
2.14% CR/LFINF+DNO/H:4_M
2.14% CR/LFINF+DNO/H:5_M
11.25% MCF/LWAL+DUC/H:2_M
3.75% MCF/LWAL+DUC/H:3_M
5% MR/LWAL+DUC/H:2_M
5% MR/LWAL+DUC/H:3_M
2.5% MR/LWAL+DUC/H:4_M
2.5% MR/LWAL+DUC/H:5_M
1.43% CR/LFINF+DUC/H:3_M
4.29% CR/LFINF+DUC/H:4_M
4.29% CR/LFINF+DUC/H:5_M</v>
      </c>
      <c r="AK35" s="34" t="str">
        <f>_xlfn.TEXTJOIN(CHAR(10),TRUE,aux!AK16:AK34)</f>
        <v>33.75% MUR/LWAL+DNO/H:2_B
11.25% MUR/LWAL+DNO/H:3_B
7.5% MCF/LWAL+DNO/H:2_B
2.5% MCF/LWAL+DNO/H:3_B
3.57% CR/LFINF+DNO/H:3_B
10.71% CR/LFINF+DNO/H:4_B
10.71% CR/LFINF+DNO/H:5_B
7.5% MCF/LWAL+DUC/H:2_B
2.5% MCF/LWAL+DUC/H:3_B
5% MR/LWAL+DUC/H:2_B
5% MR/LWAL+DUC/H:3_B</v>
      </c>
      <c r="AL35" s="34" t="str">
        <f>_xlfn.TEXTJOIN(CHAR(10),TRUE,aux!AL16:AL34)</f>
        <v>45% MUR/LWAL+DNO/H:2_A
15% MUR/LWAL+DNO/H:3_A
11.25% MCF/LWAL+DNO/H:2_A
3.75% MCF/LWAL+DNO/H:3_A
2.5% CR/LFINF+DNO/H:3_A
1.88% CR/LFINF+DNO/H:4_A
0.63% CR/LFINF+DNO/H:5_A
3% MCF/LWAL+DUC/H:2_A
1% MCF/LWAL+DUC/H:3_A
1% MR/LWAL+DUC/H:2_A
1% MR/LWAL+DUC/H:3_A
1.5% MR/LWAL+DUC/H:4_A
0.5% MR/LWAL+DUC/H:5_A
6% CR/LFINF+DUC/H:3_A
4.5% CR/LFINF+DUC/H:4_A
1.5% CR/LFINF+DUC/H:5_A</v>
      </c>
      <c r="AM35" s="34" t="str">
        <f>_xlfn.TEXTJOIN(CHAR(10),TRUE,aux!AM16:AM34)</f>
        <v>45% MUR/LWAL+DNO/H:2_M
15% MUR/LWAL+DNO/H:3_M
11.25% MCF/LWAL+DNO/H:2_M
3.75% MCF/LWAL+DNO/H:3_M
2.5% CR/LFINF+DNO/H:3_M
1.88% CR/LFINF+DNO/H:4_M
0.63% CR/LFINF+DNO/H:5_M
7.5% MCF/LWAL+DUC/H:2_M
2.5% MCF/LWAL+DUC/H:3_M
2.5% MR/LWAL+DUC/H:2_M
2.5% MR/LWAL+DUC/H:3_M
1.5% MR/LWAL+DUC/H:4_M
0.5% MR/LWAL+DUC/H:5_M
1.5% CR/LFINF+DUC/H:3_M
1.13% CR/LFINF+DUC/H:4_M
0.38% CR/LFINF+DUC/H:5_M</v>
      </c>
      <c r="AN35" s="34" t="str">
        <f>_xlfn.TEXTJOIN(CHAR(10),TRUE,aux!AN16:AN34)</f>
        <v>45% MUR/LWAL+DNO/H:2_B
15% MUR/LWAL+DNO/H:3_B
11.25% MCF/LWAL+DNO/H:2_B
3.75% MCF/LWAL+DNO/H:3_B
12.5% CR/LFINF+DNO/H:3_B
9.38% CR/LFINF+DNO/H:4_B
3.13% CR/LFINF+DNO/H:5_B</v>
      </c>
      <c r="AO35" s="34" t="str">
        <f>_xlfn.TEXTJOIN(CHAR(10),TRUE,aux!AO16:AO34)</f>
        <v>85% MUR/LWAL+DNO/H:2_A
15% MCF/LWAL+DNO/H:2_A</v>
      </c>
      <c r="AP35" s="34" t="str">
        <f>_xlfn.TEXTJOIN(CHAR(10),TRUE,aux!AP16:AP34)</f>
        <v>85% MUR/LWAL+DNO/H:2_M
15% MCF/LWAL+DNO/H:2_M</v>
      </c>
      <c r="AQ35" s="34" t="str">
        <f>_xlfn.TEXTJOIN(CHAR(10),TRUE,aux!AQ16:AQ34)</f>
        <v>85% MUR/LWAL+DNO/H:2_B
15% MCF/LWAL+DNO/H:2_B</v>
      </c>
    </row>
    <row r="36" spans="1:43" x14ac:dyDescent="0.25">
      <c r="A36" s="19" t="s">
        <v>71</v>
      </c>
      <c r="B36" s="19" t="s">
        <v>65</v>
      </c>
      <c r="C36" s="19" t="s">
        <v>66</v>
      </c>
      <c r="D36" s="19" t="s">
        <v>67</v>
      </c>
      <c r="E36" s="19" t="s">
        <v>65</v>
      </c>
      <c r="F36" s="19" t="s">
        <v>66</v>
      </c>
      <c r="G36" s="19" t="s">
        <v>67</v>
      </c>
      <c r="H36" s="19" t="s">
        <v>65</v>
      </c>
      <c r="I36" s="19" t="s">
        <v>66</v>
      </c>
      <c r="J36" s="19" t="s">
        <v>67</v>
      </c>
      <c r="K36" s="19" t="s">
        <v>65</v>
      </c>
      <c r="L36" s="19" t="s">
        <v>66</v>
      </c>
      <c r="M36" s="19" t="s">
        <v>67</v>
      </c>
      <c r="N36" s="19" t="s">
        <v>65</v>
      </c>
      <c r="O36" s="19" t="s">
        <v>66</v>
      </c>
      <c r="P36" s="19" t="s">
        <v>67</v>
      </c>
      <c r="Q36" s="19" t="s">
        <v>65</v>
      </c>
      <c r="R36" s="19" t="s">
        <v>66</v>
      </c>
      <c r="S36" s="19" t="s">
        <v>67</v>
      </c>
      <c r="T36" s="19" t="s">
        <v>65</v>
      </c>
      <c r="U36" s="19" t="s">
        <v>66</v>
      </c>
      <c r="V36" s="19" t="s">
        <v>67</v>
      </c>
      <c r="W36" s="44" t="s">
        <v>43</v>
      </c>
      <c r="X36" s="44"/>
      <c r="Y36" s="44"/>
      <c r="Z36" s="45" t="s">
        <v>44</v>
      </c>
      <c r="AA36" s="45"/>
      <c r="AB36" s="45"/>
      <c r="AC36" s="46" t="s">
        <v>45</v>
      </c>
      <c r="AD36" s="46"/>
      <c r="AE36" s="46"/>
      <c r="AF36" s="47" t="s">
        <v>46</v>
      </c>
      <c r="AG36" s="47"/>
      <c r="AH36" s="47"/>
      <c r="AI36" s="48" t="s">
        <v>47</v>
      </c>
      <c r="AJ36" s="48"/>
      <c r="AK36" s="48"/>
      <c r="AL36" s="49" t="s">
        <v>48</v>
      </c>
      <c r="AM36" s="49"/>
      <c r="AN36" s="49"/>
      <c r="AO36" s="43" t="s">
        <v>49</v>
      </c>
      <c r="AP36" s="43"/>
      <c r="AQ36" s="43"/>
    </row>
    <row r="37" spans="1:43" x14ac:dyDescent="0.25">
      <c r="A37" t="s">
        <v>16</v>
      </c>
      <c r="B37" s="22">
        <f>Estrato_Alto!W30</f>
        <v>7.2</v>
      </c>
      <c r="C37" s="22">
        <f>Estrato_Medio!W30</f>
        <v>8.4</v>
      </c>
      <c r="D37" s="22">
        <f>Estrato_Bajo!W30</f>
        <v>9.6</v>
      </c>
      <c r="E37" s="20">
        <f>Estrato_Alto!W31</f>
        <v>6</v>
      </c>
      <c r="F37" s="20">
        <f>Estrato_Medio!W31</f>
        <v>7</v>
      </c>
      <c r="G37" s="20">
        <f>Estrato_Bajo!W31</f>
        <v>8</v>
      </c>
      <c r="H37" s="23">
        <f>Estrato_Alto!W32</f>
        <v>8.4</v>
      </c>
      <c r="I37" s="23">
        <f>Estrato_Medio!W32</f>
        <v>9.8000000000000007</v>
      </c>
      <c r="J37" s="23">
        <f>Estrato_Bajo!W32</f>
        <v>11.2</v>
      </c>
      <c r="K37" s="24">
        <f>Estrato_Alto!W33</f>
        <v>7</v>
      </c>
      <c r="L37" s="24">
        <f>Estrato_Medio!W33</f>
        <v>8</v>
      </c>
      <c r="M37" s="24">
        <f>Estrato_Bajo!W33</f>
        <v>8</v>
      </c>
      <c r="N37" s="21">
        <f>Estrato_Alto!W34</f>
        <v>9.8000000000000007</v>
      </c>
      <c r="O37" s="21">
        <f>Estrato_Medio!W34</f>
        <v>11.2</v>
      </c>
      <c r="P37" s="21">
        <f>Estrato_Bajo!W34</f>
        <v>11.2</v>
      </c>
      <c r="Q37" s="25">
        <f>Estrato_Alto!W35</f>
        <v>11.2</v>
      </c>
      <c r="R37" s="25">
        <f>Estrato_Medio!W35</f>
        <v>12.6</v>
      </c>
      <c r="S37" s="25">
        <f>Estrato_Bajo!W35</f>
        <v>12.6</v>
      </c>
      <c r="T37" s="26">
        <f>Estrato_Alto!W36</f>
        <v>14</v>
      </c>
      <c r="U37" s="26">
        <f>Estrato_Medio!W36</f>
        <v>14</v>
      </c>
      <c r="V37" s="26">
        <f>Estrato_Bajo!W36</f>
        <v>14</v>
      </c>
      <c r="W37" t="str">
        <f>IF(B37=0,"",CONCATENATE(ROUND(B37,2),"% ",$A37,"_",RIGHT(LEFT(B$15,9),1)))</f>
        <v>7.2% MUR/LWAL+DNO/H:1_A</v>
      </c>
      <c r="X37" t="str">
        <f t="shared" ref="X37:AQ49" si="24">IF(C37=0,"",CONCATENATE(ROUND(C37,2),"% ",$A37,"_",RIGHT(LEFT(C$15,9),1)))</f>
        <v>8.4% MUR/LWAL+DNO/H:1_M</v>
      </c>
      <c r="Y37" t="str">
        <f t="shared" si="24"/>
        <v>9.6% MUR/LWAL+DNO/H:1_B</v>
      </c>
      <c r="Z37" t="str">
        <f t="shared" si="24"/>
        <v>6% MUR/LWAL+DNO/H:1_A</v>
      </c>
      <c r="AA37" t="str">
        <f t="shared" si="24"/>
        <v>7% MUR/LWAL+DNO/H:1_M</v>
      </c>
      <c r="AB37" t="str">
        <f t="shared" si="24"/>
        <v>8% MUR/LWAL+DNO/H:1_B</v>
      </c>
      <c r="AC37" t="str">
        <f t="shared" si="24"/>
        <v>8.4% MUR/LWAL+DNO/H:1_A</v>
      </c>
      <c r="AD37" t="str">
        <f t="shared" si="24"/>
        <v>9.8% MUR/LWAL+DNO/H:1_M</v>
      </c>
      <c r="AE37" t="str">
        <f t="shared" si="24"/>
        <v>11.2% MUR/LWAL+DNO/H:1_B</v>
      </c>
      <c r="AF37" t="str">
        <f t="shared" si="24"/>
        <v>7% MUR/LWAL+DNO/H:1_A</v>
      </c>
      <c r="AG37" t="str">
        <f t="shared" si="24"/>
        <v>8% MUR/LWAL+DNO/H:1_M</v>
      </c>
      <c r="AH37" t="str">
        <f t="shared" si="24"/>
        <v>8% MUR/LWAL+DNO/H:1_B</v>
      </c>
      <c r="AI37" t="str">
        <f t="shared" si="24"/>
        <v>9.8% MUR/LWAL+DNO/H:1_A</v>
      </c>
      <c r="AJ37" t="str">
        <f t="shared" si="24"/>
        <v>11.2% MUR/LWAL+DNO/H:1_M</v>
      </c>
      <c r="AK37" t="str">
        <f t="shared" si="24"/>
        <v>11.2% MUR/LWAL+DNO/H:1_B</v>
      </c>
      <c r="AL37" t="str">
        <f t="shared" si="24"/>
        <v>11.2% MUR/LWAL+DNO/H:1_A</v>
      </c>
      <c r="AM37" t="str">
        <f t="shared" si="24"/>
        <v>12.6% MUR/LWAL+DNO/H:1_M</v>
      </c>
      <c r="AN37" t="str">
        <f t="shared" si="24"/>
        <v>12.6% MUR/LWAL+DNO/H:1_B</v>
      </c>
      <c r="AO37" t="str">
        <f t="shared" si="24"/>
        <v>14% MUR/LWAL+DNO/H:1_A</v>
      </c>
      <c r="AP37" t="str">
        <f t="shared" si="24"/>
        <v>14% MUR/LWAL+DNO/H:1_M</v>
      </c>
      <c r="AQ37" t="str">
        <f t="shared" si="24"/>
        <v>14% MUR/LWAL+DNO/H:1_B</v>
      </c>
    </row>
    <row r="38" spans="1:43" x14ac:dyDescent="0.25">
      <c r="A38" t="s">
        <v>17</v>
      </c>
      <c r="B38" s="22">
        <f>Estrato_Alto!X30</f>
        <v>3</v>
      </c>
      <c r="C38" s="22">
        <f>Estrato_Medio!X30</f>
        <v>3.5</v>
      </c>
      <c r="D38" s="22">
        <f>Estrato_Bajo!X30</f>
        <v>4</v>
      </c>
      <c r="E38" s="20">
        <f>Estrato_Alto!X31</f>
        <v>4.8</v>
      </c>
      <c r="F38" s="20">
        <f>Estrato_Medio!X31</f>
        <v>5.6</v>
      </c>
      <c r="G38" s="20">
        <f>Estrato_Bajo!X31</f>
        <v>6.4</v>
      </c>
      <c r="H38" s="23">
        <f>Estrato_Alto!X32</f>
        <v>3</v>
      </c>
      <c r="I38" s="23">
        <f>Estrato_Medio!X32</f>
        <v>3.5</v>
      </c>
      <c r="J38" s="23">
        <f>Estrato_Bajo!X32</f>
        <v>4</v>
      </c>
      <c r="K38" s="24">
        <f>Estrato_Alto!X33</f>
        <v>5.6</v>
      </c>
      <c r="L38" s="24">
        <f>Estrato_Medio!X33</f>
        <v>6.4</v>
      </c>
      <c r="M38" s="24">
        <f>Estrato_Bajo!X33</f>
        <v>6.4</v>
      </c>
      <c r="N38" s="21">
        <f>Estrato_Alto!X34</f>
        <v>3.5</v>
      </c>
      <c r="O38" s="21">
        <f>Estrato_Medio!X34</f>
        <v>4</v>
      </c>
      <c r="P38" s="21">
        <f>Estrato_Bajo!X34</f>
        <v>4</v>
      </c>
      <c r="Q38" s="25">
        <f>Estrato_Alto!X35</f>
        <v>4.8</v>
      </c>
      <c r="R38" s="25">
        <f>Estrato_Medio!X35</f>
        <v>5.4</v>
      </c>
      <c r="S38" s="25">
        <f>Estrato_Bajo!X35</f>
        <v>5.4</v>
      </c>
      <c r="T38" s="26">
        <f>Estrato_Alto!X36</f>
        <v>6</v>
      </c>
      <c r="U38" s="26">
        <f>Estrato_Medio!X36</f>
        <v>6</v>
      </c>
      <c r="V38" s="26">
        <f>Estrato_Bajo!X36</f>
        <v>6</v>
      </c>
      <c r="W38" t="str">
        <f t="shared" ref="W38:W54" si="25">IF(B38=0,"",CONCATENATE(ROUND(B38,2),"% ",$A38,"_",RIGHT(LEFT(B$15,9),1)))</f>
        <v>3% MUR/LWAL+DNO/H:2_A</v>
      </c>
      <c r="X38" t="str">
        <f t="shared" si="24"/>
        <v>3.5% MUR/LWAL+DNO/H:2_M</v>
      </c>
      <c r="Y38" t="str">
        <f t="shared" si="24"/>
        <v>4% MUR/LWAL+DNO/H:2_B</v>
      </c>
      <c r="Z38" t="str">
        <f t="shared" si="24"/>
        <v>4.8% MUR/LWAL+DNO/H:2_A</v>
      </c>
      <c r="AA38" t="str">
        <f t="shared" si="24"/>
        <v>5.6% MUR/LWAL+DNO/H:2_M</v>
      </c>
      <c r="AB38" t="str">
        <f t="shared" si="24"/>
        <v>6.4% MUR/LWAL+DNO/H:2_B</v>
      </c>
      <c r="AC38" t="str">
        <f t="shared" si="24"/>
        <v>3% MUR/LWAL+DNO/H:2_A</v>
      </c>
      <c r="AD38" t="str">
        <f t="shared" si="24"/>
        <v>3.5% MUR/LWAL+DNO/H:2_M</v>
      </c>
      <c r="AE38" t="str">
        <f t="shared" si="24"/>
        <v>4% MUR/LWAL+DNO/H:2_B</v>
      </c>
      <c r="AF38" t="str">
        <f t="shared" si="24"/>
        <v>5.6% MUR/LWAL+DNO/H:2_A</v>
      </c>
      <c r="AG38" t="str">
        <f t="shared" si="24"/>
        <v>6.4% MUR/LWAL+DNO/H:2_M</v>
      </c>
      <c r="AH38" t="str">
        <f t="shared" si="24"/>
        <v>6.4% MUR/LWAL+DNO/H:2_B</v>
      </c>
      <c r="AI38" t="str">
        <f t="shared" si="24"/>
        <v>3.5% MUR/LWAL+DNO/H:2_A</v>
      </c>
      <c r="AJ38" t="str">
        <f t="shared" si="24"/>
        <v>4% MUR/LWAL+DNO/H:2_M</v>
      </c>
      <c r="AK38" t="str">
        <f t="shared" si="24"/>
        <v>4% MUR/LWAL+DNO/H:2_B</v>
      </c>
      <c r="AL38" t="str">
        <f t="shared" si="24"/>
        <v>4.8% MUR/LWAL+DNO/H:2_A</v>
      </c>
      <c r="AM38" t="str">
        <f t="shared" si="24"/>
        <v>5.4% MUR/LWAL+DNO/H:2_M</v>
      </c>
      <c r="AN38" t="str">
        <f t="shared" si="24"/>
        <v>5.4% MUR/LWAL+DNO/H:2_B</v>
      </c>
      <c r="AO38" t="str">
        <f t="shared" si="24"/>
        <v>6% MUR/LWAL+DNO/H:2_A</v>
      </c>
      <c r="AP38" t="str">
        <f t="shared" si="24"/>
        <v>6% MUR/LWAL+DNO/H:2_M</v>
      </c>
      <c r="AQ38" t="str">
        <f t="shared" si="24"/>
        <v>6% MUR/LWAL+DNO/H:2_B</v>
      </c>
    </row>
    <row r="39" spans="1:43" x14ac:dyDescent="0.25">
      <c r="A39" t="s">
        <v>18</v>
      </c>
      <c r="B39" s="22">
        <f>Estrato_Alto!Y30</f>
        <v>1.8</v>
      </c>
      <c r="C39" s="22">
        <f>Estrato_Medio!Y30</f>
        <v>2.1</v>
      </c>
      <c r="D39" s="22">
        <f>Estrato_Bajo!Y30</f>
        <v>2.4</v>
      </c>
      <c r="E39" s="20">
        <f>Estrato_Alto!Y31</f>
        <v>1.2</v>
      </c>
      <c r="F39" s="20">
        <f>Estrato_Medio!Y31</f>
        <v>1.4</v>
      </c>
      <c r="G39" s="20">
        <f>Estrato_Bajo!Y31</f>
        <v>1.6</v>
      </c>
      <c r="H39" s="23">
        <f>Estrato_Alto!Y32</f>
        <v>0.6</v>
      </c>
      <c r="I39" s="23">
        <f>Estrato_Medio!Y32</f>
        <v>0.7</v>
      </c>
      <c r="J39" s="23">
        <f>Estrato_Bajo!Y32</f>
        <v>0.8</v>
      </c>
      <c r="K39" s="24">
        <f>Estrato_Alto!Y33</f>
        <v>1.4</v>
      </c>
      <c r="L39" s="24">
        <f>Estrato_Medio!Y33</f>
        <v>1.6</v>
      </c>
      <c r="M39" s="24">
        <f>Estrato_Bajo!Y33</f>
        <v>1.6</v>
      </c>
      <c r="N39" s="21">
        <f>Estrato_Alto!Y34</f>
        <v>0.7</v>
      </c>
      <c r="O39" s="21">
        <f>Estrato_Medio!Y34</f>
        <v>0.8</v>
      </c>
      <c r="P39" s="21">
        <f>Estrato_Bajo!Y34</f>
        <v>0.8</v>
      </c>
      <c r="Q39" s="25">
        <f>Estrato_Alto!Y35</f>
        <v>0</v>
      </c>
      <c r="R39" s="25">
        <f>Estrato_Medio!Y35</f>
        <v>0</v>
      </c>
      <c r="S39" s="25">
        <f>Estrato_Bajo!Y35</f>
        <v>0</v>
      </c>
      <c r="T39" s="26">
        <f>Estrato_Alto!Y36</f>
        <v>0</v>
      </c>
      <c r="U39" s="26">
        <f>Estrato_Medio!Y36</f>
        <v>0</v>
      </c>
      <c r="V39" s="26">
        <f>Estrato_Bajo!Y36</f>
        <v>0</v>
      </c>
      <c r="W39" t="str">
        <f t="shared" si="25"/>
        <v>1.8% MUR/LWAL+DNO/H:3_A</v>
      </c>
      <c r="X39" t="str">
        <f t="shared" si="24"/>
        <v>2.1% MUR/LWAL+DNO/H:3_M</v>
      </c>
      <c r="Y39" t="str">
        <f t="shared" si="24"/>
        <v>2.4% MUR/LWAL+DNO/H:3_B</v>
      </c>
      <c r="Z39" t="str">
        <f t="shared" si="24"/>
        <v>1.2% MUR/LWAL+DNO/H:3_A</v>
      </c>
      <c r="AA39" t="str">
        <f t="shared" si="24"/>
        <v>1.4% MUR/LWAL+DNO/H:3_M</v>
      </c>
      <c r="AB39" t="str">
        <f t="shared" si="24"/>
        <v>1.6% MUR/LWAL+DNO/H:3_B</v>
      </c>
      <c r="AC39" t="str">
        <f t="shared" si="24"/>
        <v>0.6% MUR/LWAL+DNO/H:3_A</v>
      </c>
      <c r="AD39" t="str">
        <f t="shared" si="24"/>
        <v>0.7% MUR/LWAL+DNO/H:3_M</v>
      </c>
      <c r="AE39" t="str">
        <f t="shared" si="24"/>
        <v>0.8% MUR/LWAL+DNO/H:3_B</v>
      </c>
      <c r="AF39" t="str">
        <f t="shared" si="24"/>
        <v>1.4% MUR/LWAL+DNO/H:3_A</v>
      </c>
      <c r="AG39" t="str">
        <f t="shared" si="24"/>
        <v>1.6% MUR/LWAL+DNO/H:3_M</v>
      </c>
      <c r="AH39" t="str">
        <f t="shared" si="24"/>
        <v>1.6% MUR/LWAL+DNO/H:3_B</v>
      </c>
      <c r="AI39" t="str">
        <f t="shared" si="24"/>
        <v>0.7% MUR/LWAL+DNO/H:3_A</v>
      </c>
      <c r="AJ39" t="str">
        <f t="shared" si="24"/>
        <v>0.8% MUR/LWAL+DNO/H:3_M</v>
      </c>
      <c r="AK39" t="str">
        <f t="shared" si="24"/>
        <v>0.8% MUR/LWAL+DNO/H:3_B</v>
      </c>
      <c r="AL39" t="str">
        <f t="shared" si="24"/>
        <v/>
      </c>
      <c r="AM39" t="str">
        <f t="shared" si="24"/>
        <v/>
      </c>
      <c r="AN39" t="str">
        <f t="shared" si="24"/>
        <v/>
      </c>
      <c r="AO39" t="str">
        <f t="shared" si="24"/>
        <v/>
      </c>
      <c r="AP39" t="str">
        <f t="shared" si="24"/>
        <v/>
      </c>
      <c r="AQ39" t="str">
        <f t="shared" si="24"/>
        <v/>
      </c>
    </row>
    <row r="40" spans="1:43" x14ac:dyDescent="0.25">
      <c r="A40" t="s">
        <v>19</v>
      </c>
      <c r="B40" s="22">
        <f>Estrato_Alto!Z30</f>
        <v>10.8</v>
      </c>
      <c r="C40" s="22">
        <f>Estrato_Medio!Z30</f>
        <v>12.6</v>
      </c>
      <c r="D40" s="22">
        <f>Estrato_Bajo!Z30</f>
        <v>14.4</v>
      </c>
      <c r="E40" s="20">
        <f>Estrato_Alto!Z31</f>
        <v>9</v>
      </c>
      <c r="F40" s="20">
        <f>Estrato_Medio!Z31</f>
        <v>10.5</v>
      </c>
      <c r="G40" s="20">
        <f>Estrato_Bajo!Z31</f>
        <v>12</v>
      </c>
      <c r="H40" s="23">
        <f>Estrato_Alto!Z32</f>
        <v>12.6</v>
      </c>
      <c r="I40" s="23">
        <f>Estrato_Medio!Z32</f>
        <v>14.7</v>
      </c>
      <c r="J40" s="23">
        <f>Estrato_Bajo!Z32</f>
        <v>16.8</v>
      </c>
      <c r="K40" s="24">
        <f>Estrato_Alto!Z33</f>
        <v>10.5</v>
      </c>
      <c r="L40" s="24">
        <f>Estrato_Medio!Z33</f>
        <v>12</v>
      </c>
      <c r="M40" s="24">
        <f>Estrato_Bajo!Z33</f>
        <v>12</v>
      </c>
      <c r="N40" s="21">
        <f>Estrato_Alto!Z34</f>
        <v>14.7</v>
      </c>
      <c r="O40" s="21">
        <f>Estrato_Medio!Z34</f>
        <v>16.8</v>
      </c>
      <c r="P40" s="21">
        <f>Estrato_Bajo!Z34</f>
        <v>16.8</v>
      </c>
      <c r="Q40" s="25">
        <f>Estrato_Alto!Z35</f>
        <v>16.8</v>
      </c>
      <c r="R40" s="25">
        <f>Estrato_Medio!Z35</f>
        <v>18.899999999999999</v>
      </c>
      <c r="S40" s="25">
        <f>Estrato_Bajo!Z35</f>
        <v>18.899999999999999</v>
      </c>
      <c r="T40" s="26">
        <f>Estrato_Alto!Z36</f>
        <v>21</v>
      </c>
      <c r="U40" s="26">
        <f>Estrato_Medio!Z36</f>
        <v>21</v>
      </c>
      <c r="V40" s="26">
        <f>Estrato_Bajo!Z36</f>
        <v>21</v>
      </c>
      <c r="W40" t="str">
        <f t="shared" si="25"/>
        <v>10.8% MCF/LWAL+DNO/H:1_A</v>
      </c>
      <c r="X40" t="str">
        <f t="shared" si="24"/>
        <v>12.6% MCF/LWAL+DNO/H:1_M</v>
      </c>
      <c r="Y40" t="str">
        <f t="shared" si="24"/>
        <v>14.4% MCF/LWAL+DNO/H:1_B</v>
      </c>
      <c r="Z40" t="str">
        <f t="shared" si="24"/>
        <v>9% MCF/LWAL+DNO/H:1_A</v>
      </c>
      <c r="AA40" t="str">
        <f t="shared" si="24"/>
        <v>10.5% MCF/LWAL+DNO/H:1_M</v>
      </c>
      <c r="AB40" t="str">
        <f t="shared" si="24"/>
        <v>12% MCF/LWAL+DNO/H:1_B</v>
      </c>
      <c r="AC40" t="str">
        <f t="shared" si="24"/>
        <v>12.6% MCF/LWAL+DNO/H:1_A</v>
      </c>
      <c r="AD40" t="str">
        <f t="shared" si="24"/>
        <v>14.7% MCF/LWAL+DNO/H:1_M</v>
      </c>
      <c r="AE40" t="str">
        <f t="shared" si="24"/>
        <v>16.8% MCF/LWAL+DNO/H:1_B</v>
      </c>
      <c r="AF40" t="str">
        <f t="shared" si="24"/>
        <v>10.5% MCF/LWAL+DNO/H:1_A</v>
      </c>
      <c r="AG40" t="str">
        <f t="shared" si="24"/>
        <v>12% MCF/LWAL+DNO/H:1_M</v>
      </c>
      <c r="AH40" t="str">
        <f t="shared" si="24"/>
        <v>12% MCF/LWAL+DNO/H:1_B</v>
      </c>
      <c r="AI40" t="str">
        <f t="shared" si="24"/>
        <v>14.7% MCF/LWAL+DNO/H:1_A</v>
      </c>
      <c r="AJ40" t="str">
        <f t="shared" si="24"/>
        <v>16.8% MCF/LWAL+DNO/H:1_M</v>
      </c>
      <c r="AK40" t="str">
        <f t="shared" si="24"/>
        <v>16.8% MCF/LWAL+DNO/H:1_B</v>
      </c>
      <c r="AL40" t="str">
        <f t="shared" si="24"/>
        <v>16.8% MCF/LWAL+DNO/H:1_A</v>
      </c>
      <c r="AM40" t="str">
        <f t="shared" si="24"/>
        <v>18.9% MCF/LWAL+DNO/H:1_M</v>
      </c>
      <c r="AN40" t="str">
        <f t="shared" si="24"/>
        <v>18.9% MCF/LWAL+DNO/H:1_B</v>
      </c>
      <c r="AO40" t="str">
        <f t="shared" si="24"/>
        <v>21% MCF/LWAL+DNO/H:1_A</v>
      </c>
      <c r="AP40" t="str">
        <f t="shared" si="24"/>
        <v>21% MCF/LWAL+DNO/H:1_M</v>
      </c>
      <c r="AQ40" t="str">
        <f t="shared" si="24"/>
        <v>21% MCF/LWAL+DNO/H:1_B</v>
      </c>
    </row>
    <row r="41" spans="1:43" x14ac:dyDescent="0.25">
      <c r="A41" t="s">
        <v>20</v>
      </c>
      <c r="B41" s="22">
        <f>Estrato_Alto!AA30</f>
        <v>4.5</v>
      </c>
      <c r="C41" s="22">
        <f>Estrato_Medio!AA30</f>
        <v>5.25</v>
      </c>
      <c r="D41" s="22">
        <f>Estrato_Bajo!AA30</f>
        <v>6</v>
      </c>
      <c r="E41" s="20">
        <f>Estrato_Alto!AA31</f>
        <v>7.2</v>
      </c>
      <c r="F41" s="20">
        <f>Estrato_Medio!AA31</f>
        <v>8.4</v>
      </c>
      <c r="G41" s="20">
        <f>Estrato_Bajo!AA31</f>
        <v>9.6</v>
      </c>
      <c r="H41" s="23">
        <f>Estrato_Alto!AA32</f>
        <v>4.5</v>
      </c>
      <c r="I41" s="23">
        <f>Estrato_Medio!AA32</f>
        <v>5.25</v>
      </c>
      <c r="J41" s="23">
        <f>Estrato_Bajo!AA32</f>
        <v>6</v>
      </c>
      <c r="K41" s="24">
        <f>Estrato_Alto!AA33</f>
        <v>8.4</v>
      </c>
      <c r="L41" s="24">
        <f>Estrato_Medio!AA33</f>
        <v>9.6</v>
      </c>
      <c r="M41" s="24">
        <f>Estrato_Bajo!AA33</f>
        <v>9.6</v>
      </c>
      <c r="N41" s="21">
        <f>Estrato_Alto!AA34</f>
        <v>5.25</v>
      </c>
      <c r="O41" s="21">
        <f>Estrato_Medio!AA34</f>
        <v>6</v>
      </c>
      <c r="P41" s="21">
        <f>Estrato_Bajo!AA34</f>
        <v>6</v>
      </c>
      <c r="Q41" s="25">
        <f>Estrato_Alto!AA35</f>
        <v>7.2</v>
      </c>
      <c r="R41" s="25">
        <f>Estrato_Medio!AA35</f>
        <v>8.1</v>
      </c>
      <c r="S41" s="25">
        <f>Estrato_Bajo!AA35</f>
        <v>8.1</v>
      </c>
      <c r="T41" s="26">
        <f>Estrato_Alto!AA36</f>
        <v>9</v>
      </c>
      <c r="U41" s="26">
        <f>Estrato_Medio!AA36</f>
        <v>9</v>
      </c>
      <c r="V41" s="26">
        <f>Estrato_Bajo!AA36</f>
        <v>9</v>
      </c>
      <c r="W41" t="str">
        <f t="shared" si="25"/>
        <v>4.5% MCF/LWAL+DNO/H:2_A</v>
      </c>
      <c r="X41" t="str">
        <f t="shared" si="24"/>
        <v>5.25% MCF/LWAL+DNO/H:2_M</v>
      </c>
      <c r="Y41" t="str">
        <f t="shared" si="24"/>
        <v>6% MCF/LWAL+DNO/H:2_B</v>
      </c>
      <c r="Z41" t="str">
        <f t="shared" si="24"/>
        <v>7.2% MCF/LWAL+DNO/H:2_A</v>
      </c>
      <c r="AA41" t="str">
        <f t="shared" si="24"/>
        <v>8.4% MCF/LWAL+DNO/H:2_M</v>
      </c>
      <c r="AB41" t="str">
        <f t="shared" si="24"/>
        <v>9.6% MCF/LWAL+DNO/H:2_B</v>
      </c>
      <c r="AC41" t="str">
        <f t="shared" si="24"/>
        <v>4.5% MCF/LWAL+DNO/H:2_A</v>
      </c>
      <c r="AD41" t="str">
        <f t="shared" si="24"/>
        <v>5.25% MCF/LWAL+DNO/H:2_M</v>
      </c>
      <c r="AE41" t="str">
        <f t="shared" si="24"/>
        <v>6% MCF/LWAL+DNO/H:2_B</v>
      </c>
      <c r="AF41" t="str">
        <f t="shared" si="24"/>
        <v>8.4% MCF/LWAL+DNO/H:2_A</v>
      </c>
      <c r="AG41" t="str">
        <f t="shared" si="24"/>
        <v>9.6% MCF/LWAL+DNO/H:2_M</v>
      </c>
      <c r="AH41" t="str">
        <f t="shared" si="24"/>
        <v>9.6% MCF/LWAL+DNO/H:2_B</v>
      </c>
      <c r="AI41" t="str">
        <f t="shared" si="24"/>
        <v>5.25% MCF/LWAL+DNO/H:2_A</v>
      </c>
      <c r="AJ41" t="str">
        <f t="shared" si="24"/>
        <v>6% MCF/LWAL+DNO/H:2_M</v>
      </c>
      <c r="AK41" t="str">
        <f t="shared" si="24"/>
        <v>6% MCF/LWAL+DNO/H:2_B</v>
      </c>
      <c r="AL41" t="str">
        <f t="shared" si="24"/>
        <v>7.2% MCF/LWAL+DNO/H:2_A</v>
      </c>
      <c r="AM41" t="str">
        <f t="shared" si="24"/>
        <v>8.1% MCF/LWAL+DNO/H:2_M</v>
      </c>
      <c r="AN41" t="str">
        <f t="shared" si="24"/>
        <v>8.1% MCF/LWAL+DNO/H:2_B</v>
      </c>
      <c r="AO41" t="str">
        <f t="shared" si="24"/>
        <v>9% MCF/LWAL+DNO/H:2_A</v>
      </c>
      <c r="AP41" t="str">
        <f t="shared" si="24"/>
        <v>9% MCF/LWAL+DNO/H:2_M</v>
      </c>
      <c r="AQ41" t="str">
        <f t="shared" si="24"/>
        <v>9% MCF/LWAL+DNO/H:2_B</v>
      </c>
    </row>
    <row r="42" spans="1:43" x14ac:dyDescent="0.25">
      <c r="A42" t="s">
        <v>21</v>
      </c>
      <c r="B42" s="22">
        <f>Estrato_Alto!AB30</f>
        <v>2.7</v>
      </c>
      <c r="C42" s="22">
        <f>Estrato_Medio!AB30</f>
        <v>3.15</v>
      </c>
      <c r="D42" s="22">
        <f>Estrato_Bajo!AB30</f>
        <v>3.6</v>
      </c>
      <c r="E42" s="20">
        <f>Estrato_Alto!AB31</f>
        <v>1.8</v>
      </c>
      <c r="F42" s="20">
        <f>Estrato_Medio!AB31</f>
        <v>2.1</v>
      </c>
      <c r="G42" s="20">
        <f>Estrato_Bajo!AB31</f>
        <v>2.4</v>
      </c>
      <c r="H42" s="23">
        <f>Estrato_Alto!AB32</f>
        <v>0.9</v>
      </c>
      <c r="I42" s="23">
        <f>Estrato_Medio!AB32</f>
        <v>1.05</v>
      </c>
      <c r="J42" s="23">
        <f>Estrato_Bajo!AB32</f>
        <v>1.2</v>
      </c>
      <c r="K42" s="24">
        <f>Estrato_Alto!AB33</f>
        <v>2.1</v>
      </c>
      <c r="L42" s="24">
        <f>Estrato_Medio!AB33</f>
        <v>2.4</v>
      </c>
      <c r="M42" s="24">
        <f>Estrato_Bajo!AB33</f>
        <v>2.4</v>
      </c>
      <c r="N42" s="21">
        <f>Estrato_Alto!AB34</f>
        <v>1.05</v>
      </c>
      <c r="O42" s="21">
        <f>Estrato_Medio!AB34</f>
        <v>1.2</v>
      </c>
      <c r="P42" s="21">
        <f>Estrato_Bajo!AB34</f>
        <v>1.2</v>
      </c>
      <c r="Q42" s="25">
        <f>Estrato_Alto!AB35</f>
        <v>0</v>
      </c>
      <c r="R42" s="25">
        <f>Estrato_Medio!AB35</f>
        <v>0</v>
      </c>
      <c r="S42" s="25">
        <f>Estrato_Bajo!AB35</f>
        <v>0</v>
      </c>
      <c r="T42" s="26">
        <f>Estrato_Alto!AB36</f>
        <v>0</v>
      </c>
      <c r="U42" s="26">
        <f>Estrato_Medio!AB36</f>
        <v>0</v>
      </c>
      <c r="V42" s="26">
        <f>Estrato_Bajo!AB36</f>
        <v>0</v>
      </c>
      <c r="W42" t="str">
        <f t="shared" si="25"/>
        <v>2.7% MCF/LWAL+DNO/H:3_A</v>
      </c>
      <c r="X42" t="str">
        <f t="shared" si="24"/>
        <v>3.15% MCF/LWAL+DNO/H:3_M</v>
      </c>
      <c r="Y42" t="str">
        <f t="shared" si="24"/>
        <v>3.6% MCF/LWAL+DNO/H:3_B</v>
      </c>
      <c r="Z42" t="str">
        <f t="shared" si="24"/>
        <v>1.8% MCF/LWAL+DNO/H:3_A</v>
      </c>
      <c r="AA42" t="str">
        <f t="shared" si="24"/>
        <v>2.1% MCF/LWAL+DNO/H:3_M</v>
      </c>
      <c r="AB42" t="str">
        <f t="shared" si="24"/>
        <v>2.4% MCF/LWAL+DNO/H:3_B</v>
      </c>
      <c r="AC42" t="str">
        <f t="shared" si="24"/>
        <v>0.9% MCF/LWAL+DNO/H:3_A</v>
      </c>
      <c r="AD42" t="str">
        <f t="shared" si="24"/>
        <v>1.05% MCF/LWAL+DNO/H:3_M</v>
      </c>
      <c r="AE42" t="str">
        <f t="shared" si="24"/>
        <v>1.2% MCF/LWAL+DNO/H:3_B</v>
      </c>
      <c r="AF42" t="str">
        <f t="shared" si="24"/>
        <v>2.1% MCF/LWAL+DNO/H:3_A</v>
      </c>
      <c r="AG42" t="str">
        <f t="shared" si="24"/>
        <v>2.4% MCF/LWAL+DNO/H:3_M</v>
      </c>
      <c r="AH42" t="str">
        <f t="shared" si="24"/>
        <v>2.4% MCF/LWAL+DNO/H:3_B</v>
      </c>
      <c r="AI42" t="str">
        <f t="shared" si="24"/>
        <v>1.05% MCF/LWAL+DNO/H:3_A</v>
      </c>
      <c r="AJ42" t="str">
        <f t="shared" si="24"/>
        <v>1.2% MCF/LWAL+DNO/H:3_M</v>
      </c>
      <c r="AK42" t="str">
        <f t="shared" si="24"/>
        <v>1.2% MCF/LWAL+DNO/H:3_B</v>
      </c>
      <c r="AL42" t="str">
        <f t="shared" si="24"/>
        <v/>
      </c>
      <c r="AM42" t="str">
        <f t="shared" si="24"/>
        <v/>
      </c>
      <c r="AN42" t="str">
        <f t="shared" si="24"/>
        <v/>
      </c>
      <c r="AO42" t="str">
        <f t="shared" si="24"/>
        <v/>
      </c>
      <c r="AP42" t="str">
        <f t="shared" si="24"/>
        <v/>
      </c>
      <c r="AQ42" t="str">
        <f t="shared" si="24"/>
        <v/>
      </c>
    </row>
    <row r="43" spans="1:43" x14ac:dyDescent="0.25">
      <c r="A43" t="s">
        <v>35</v>
      </c>
      <c r="B43" s="22">
        <f>Estrato_Alto!AC30</f>
        <v>0</v>
      </c>
      <c r="C43" s="22">
        <f>Estrato_Medio!AC30</f>
        <v>0</v>
      </c>
      <c r="D43" s="22">
        <f>Estrato_Bajo!AC30</f>
        <v>0</v>
      </c>
      <c r="E43" s="20">
        <f>Estrato_Alto!AC31</f>
        <v>0</v>
      </c>
      <c r="F43" s="20">
        <f>Estrato_Medio!AC31</f>
        <v>0</v>
      </c>
      <c r="G43" s="20">
        <f>Estrato_Bajo!AC31</f>
        <v>0</v>
      </c>
      <c r="H43" s="23">
        <f>Estrato_Alto!AC32</f>
        <v>0</v>
      </c>
      <c r="I43" s="23">
        <f>Estrato_Medio!AC32</f>
        <v>0</v>
      </c>
      <c r="J43" s="23">
        <f>Estrato_Bajo!AC32</f>
        <v>0</v>
      </c>
      <c r="K43" s="24">
        <f>Estrato_Alto!AC33</f>
        <v>0</v>
      </c>
      <c r="L43" s="24">
        <f>Estrato_Medio!AC33</f>
        <v>0</v>
      </c>
      <c r="M43" s="24">
        <f>Estrato_Bajo!AC33</f>
        <v>0</v>
      </c>
      <c r="N43" s="21">
        <f>Estrato_Alto!AC34</f>
        <v>0</v>
      </c>
      <c r="O43" s="21">
        <f>Estrato_Medio!AC34</f>
        <v>0</v>
      </c>
      <c r="P43" s="21">
        <f>Estrato_Bajo!AC34</f>
        <v>0</v>
      </c>
      <c r="Q43" s="25">
        <f>Estrato_Alto!AC35</f>
        <v>0</v>
      </c>
      <c r="R43" s="25">
        <f>Estrato_Medio!AC35</f>
        <v>0</v>
      </c>
      <c r="S43" s="25">
        <f>Estrato_Bajo!AC35</f>
        <v>0</v>
      </c>
      <c r="T43" s="26">
        <f>Estrato_Alto!AC36</f>
        <v>0</v>
      </c>
      <c r="U43" s="26">
        <f>Estrato_Medio!AC36</f>
        <v>0</v>
      </c>
      <c r="V43" s="26">
        <f>Estrato_Bajo!AC36</f>
        <v>0</v>
      </c>
      <c r="W43" t="str">
        <f t="shared" si="25"/>
        <v/>
      </c>
      <c r="X43" t="str">
        <f t="shared" si="24"/>
        <v/>
      </c>
      <c r="Y43" t="str">
        <f t="shared" si="24"/>
        <v/>
      </c>
      <c r="Z43" t="str">
        <f t="shared" si="24"/>
        <v/>
      </c>
      <c r="AA43" t="str">
        <f t="shared" si="24"/>
        <v/>
      </c>
      <c r="AB43" t="str">
        <f t="shared" si="24"/>
        <v/>
      </c>
      <c r="AC43" t="str">
        <f t="shared" si="24"/>
        <v/>
      </c>
      <c r="AD43" t="str">
        <f t="shared" si="24"/>
        <v/>
      </c>
      <c r="AE43" t="str">
        <f t="shared" si="24"/>
        <v/>
      </c>
      <c r="AF43" t="str">
        <f t="shared" si="24"/>
        <v/>
      </c>
      <c r="AG43" t="str">
        <f t="shared" si="24"/>
        <v/>
      </c>
      <c r="AH43" t="str">
        <f t="shared" si="24"/>
        <v/>
      </c>
      <c r="AI43" t="str">
        <f t="shared" si="24"/>
        <v/>
      </c>
      <c r="AJ43" t="str">
        <f t="shared" si="24"/>
        <v/>
      </c>
      <c r="AK43" t="str">
        <f t="shared" si="24"/>
        <v/>
      </c>
      <c r="AL43" t="str">
        <f t="shared" si="24"/>
        <v/>
      </c>
      <c r="AM43" t="str">
        <f t="shared" si="24"/>
        <v/>
      </c>
      <c r="AN43" t="str">
        <f t="shared" si="24"/>
        <v/>
      </c>
      <c r="AO43" t="str">
        <f t="shared" si="24"/>
        <v/>
      </c>
      <c r="AP43" t="str">
        <f t="shared" si="24"/>
        <v/>
      </c>
      <c r="AQ43" t="str">
        <f t="shared" si="24"/>
        <v/>
      </c>
    </row>
    <row r="44" spans="1:43" x14ac:dyDescent="0.25">
      <c r="A44" t="s">
        <v>36</v>
      </c>
      <c r="B44" s="22">
        <f>Estrato_Alto!AD30</f>
        <v>0</v>
      </c>
      <c r="C44" s="22">
        <f>Estrato_Medio!AD30</f>
        <v>0</v>
      </c>
      <c r="D44" s="22">
        <f>Estrato_Bajo!AD30</f>
        <v>0</v>
      </c>
      <c r="E44" s="20">
        <f>Estrato_Alto!AD31</f>
        <v>0</v>
      </c>
      <c r="F44" s="20">
        <f>Estrato_Medio!AD31</f>
        <v>0</v>
      </c>
      <c r="G44" s="20">
        <f>Estrato_Bajo!AD31</f>
        <v>0</v>
      </c>
      <c r="H44" s="23">
        <f>Estrato_Alto!AD32</f>
        <v>0</v>
      </c>
      <c r="I44" s="23">
        <f>Estrato_Medio!AD32</f>
        <v>0</v>
      </c>
      <c r="J44" s="23">
        <f>Estrato_Bajo!AD32</f>
        <v>0</v>
      </c>
      <c r="K44" s="24">
        <f>Estrato_Alto!AD33</f>
        <v>0</v>
      </c>
      <c r="L44" s="24">
        <f>Estrato_Medio!AD33</f>
        <v>0</v>
      </c>
      <c r="M44" s="24">
        <f>Estrato_Bajo!AD33</f>
        <v>0</v>
      </c>
      <c r="N44" s="21">
        <f>Estrato_Alto!AD34</f>
        <v>0</v>
      </c>
      <c r="O44" s="21">
        <f>Estrato_Medio!AD34</f>
        <v>0</v>
      </c>
      <c r="P44" s="21">
        <f>Estrato_Bajo!AD34</f>
        <v>0</v>
      </c>
      <c r="Q44" s="25">
        <f>Estrato_Alto!AD35</f>
        <v>0</v>
      </c>
      <c r="R44" s="25">
        <f>Estrato_Medio!AD35</f>
        <v>0</v>
      </c>
      <c r="S44" s="25">
        <f>Estrato_Bajo!AD35</f>
        <v>0</v>
      </c>
      <c r="T44" s="26">
        <f>Estrato_Alto!AD36</f>
        <v>0</v>
      </c>
      <c r="U44" s="26">
        <f>Estrato_Medio!AD36</f>
        <v>0</v>
      </c>
      <c r="V44" s="26">
        <f>Estrato_Bajo!AD36</f>
        <v>0</v>
      </c>
      <c r="W44" t="str">
        <f t="shared" si="25"/>
        <v/>
      </c>
      <c r="X44" t="str">
        <f t="shared" si="24"/>
        <v/>
      </c>
      <c r="Y44" t="str">
        <f t="shared" si="24"/>
        <v/>
      </c>
      <c r="Z44" t="str">
        <f t="shared" si="24"/>
        <v/>
      </c>
      <c r="AA44" t="str">
        <f t="shared" si="24"/>
        <v/>
      </c>
      <c r="AB44" t="str">
        <f t="shared" si="24"/>
        <v/>
      </c>
      <c r="AC44" t="str">
        <f t="shared" si="24"/>
        <v/>
      </c>
      <c r="AD44" t="str">
        <f t="shared" si="24"/>
        <v/>
      </c>
      <c r="AE44" t="str">
        <f t="shared" si="24"/>
        <v/>
      </c>
      <c r="AF44" t="str">
        <f t="shared" si="24"/>
        <v/>
      </c>
      <c r="AG44" t="str">
        <f t="shared" si="24"/>
        <v/>
      </c>
      <c r="AH44" t="str">
        <f t="shared" si="24"/>
        <v/>
      </c>
      <c r="AI44" t="str">
        <f t="shared" si="24"/>
        <v/>
      </c>
      <c r="AJ44" t="str">
        <f t="shared" si="24"/>
        <v/>
      </c>
      <c r="AK44" t="str">
        <f t="shared" si="24"/>
        <v/>
      </c>
      <c r="AL44" t="str">
        <f t="shared" si="24"/>
        <v/>
      </c>
      <c r="AM44" t="str">
        <f t="shared" si="24"/>
        <v/>
      </c>
      <c r="AN44" t="str">
        <f t="shared" si="24"/>
        <v/>
      </c>
      <c r="AO44" t="str">
        <f t="shared" si="24"/>
        <v/>
      </c>
      <c r="AP44" t="str">
        <f t="shared" si="24"/>
        <v/>
      </c>
      <c r="AQ44" t="str">
        <f t="shared" si="24"/>
        <v/>
      </c>
    </row>
    <row r="45" spans="1:43" x14ac:dyDescent="0.25">
      <c r="A45" t="s">
        <v>56</v>
      </c>
      <c r="B45" s="22">
        <f>Estrato_Alto!AE30</f>
        <v>30</v>
      </c>
      <c r="C45" s="22">
        <f>Estrato_Medio!AE30</f>
        <v>35</v>
      </c>
      <c r="D45" s="22">
        <f>Estrato_Bajo!AE30</f>
        <v>40</v>
      </c>
      <c r="E45" s="20">
        <f>Estrato_Alto!AE31</f>
        <v>30</v>
      </c>
      <c r="F45" s="20">
        <f>Estrato_Medio!AE31</f>
        <v>35</v>
      </c>
      <c r="G45" s="20">
        <f>Estrato_Bajo!AE31</f>
        <v>40</v>
      </c>
      <c r="H45" s="23">
        <f>Estrato_Alto!AE32</f>
        <v>30</v>
      </c>
      <c r="I45" s="23">
        <f>Estrato_Medio!AE32</f>
        <v>35</v>
      </c>
      <c r="J45" s="23">
        <f>Estrato_Bajo!AE32</f>
        <v>40</v>
      </c>
      <c r="K45" s="24">
        <f>Estrato_Alto!AE33</f>
        <v>35</v>
      </c>
      <c r="L45" s="24">
        <f>Estrato_Medio!AE33</f>
        <v>40</v>
      </c>
      <c r="M45" s="24">
        <f>Estrato_Bajo!AE33</f>
        <v>40</v>
      </c>
      <c r="N45" s="21">
        <f>Estrato_Alto!AE34</f>
        <v>35</v>
      </c>
      <c r="O45" s="21">
        <f>Estrato_Medio!AE34</f>
        <v>40</v>
      </c>
      <c r="P45" s="21">
        <f>Estrato_Bajo!AE34</f>
        <v>40</v>
      </c>
      <c r="Q45" s="25">
        <f>Estrato_Alto!AE35</f>
        <v>40</v>
      </c>
      <c r="R45" s="25">
        <f>Estrato_Medio!AE35</f>
        <v>45</v>
      </c>
      <c r="S45" s="25">
        <f>Estrato_Bajo!AE35</f>
        <v>45</v>
      </c>
      <c r="T45" s="26">
        <f>Estrato_Alto!AE36</f>
        <v>50</v>
      </c>
      <c r="U45" s="26">
        <f>Estrato_Medio!AE36</f>
        <v>50</v>
      </c>
      <c r="V45" s="26">
        <f>Estrato_Bajo!AE36</f>
        <v>50</v>
      </c>
      <c r="W45" t="str">
        <f t="shared" si="25"/>
        <v>30% CR/LFINF+DNO/H:3_A</v>
      </c>
      <c r="X45" t="str">
        <f t="shared" si="24"/>
        <v>35% CR/LFINF+DNO/H:3_M</v>
      </c>
      <c r="Y45" t="str">
        <f t="shared" si="24"/>
        <v>40% CR/LFINF+DNO/H:3_B</v>
      </c>
      <c r="Z45" t="str">
        <f t="shared" si="24"/>
        <v>30% CR/LFINF+DNO/H:3_A</v>
      </c>
      <c r="AA45" t="str">
        <f t="shared" si="24"/>
        <v>35% CR/LFINF+DNO/H:3_M</v>
      </c>
      <c r="AB45" t="str">
        <f t="shared" si="24"/>
        <v>40% CR/LFINF+DNO/H:3_B</v>
      </c>
      <c r="AC45" t="str">
        <f t="shared" si="24"/>
        <v>30% CR/LFINF+DNO/H:3_A</v>
      </c>
      <c r="AD45" t="str">
        <f t="shared" si="24"/>
        <v>35% CR/LFINF+DNO/H:3_M</v>
      </c>
      <c r="AE45" t="str">
        <f t="shared" si="24"/>
        <v>40% CR/LFINF+DNO/H:3_B</v>
      </c>
      <c r="AF45" t="str">
        <f t="shared" si="24"/>
        <v>35% CR/LFINF+DNO/H:3_A</v>
      </c>
      <c r="AG45" t="str">
        <f t="shared" si="24"/>
        <v>40% CR/LFINF+DNO/H:3_M</v>
      </c>
      <c r="AH45" t="str">
        <f t="shared" si="24"/>
        <v>40% CR/LFINF+DNO/H:3_B</v>
      </c>
      <c r="AI45" t="str">
        <f t="shared" si="24"/>
        <v>35% CR/LFINF+DNO/H:3_A</v>
      </c>
      <c r="AJ45" t="str">
        <f t="shared" si="24"/>
        <v>40% CR/LFINF+DNO/H:3_M</v>
      </c>
      <c r="AK45" t="str">
        <f t="shared" si="24"/>
        <v>40% CR/LFINF+DNO/H:3_B</v>
      </c>
      <c r="AL45" t="str">
        <f t="shared" si="24"/>
        <v>40% CR/LFINF+DNO/H:3_A</v>
      </c>
      <c r="AM45" t="str">
        <f t="shared" si="24"/>
        <v>45% CR/LFINF+DNO/H:3_M</v>
      </c>
      <c r="AN45" t="str">
        <f t="shared" si="24"/>
        <v>45% CR/LFINF+DNO/H:3_B</v>
      </c>
      <c r="AO45" t="str">
        <f t="shared" si="24"/>
        <v>50% CR/LFINF+DNO/H:3_A</v>
      </c>
      <c r="AP45" t="str">
        <f t="shared" si="24"/>
        <v>50% CR/LFINF+DNO/H:3_M</v>
      </c>
      <c r="AQ45" t="str">
        <f t="shared" si="24"/>
        <v>50% CR/LFINF+DNO/H:3_B</v>
      </c>
    </row>
    <row r="46" spans="1:43" x14ac:dyDescent="0.25">
      <c r="A46" t="s">
        <v>57</v>
      </c>
      <c r="B46" s="22">
        <f>Estrato_Alto!AF30</f>
        <v>0</v>
      </c>
      <c r="C46" s="22">
        <f>Estrato_Medio!AF30</f>
        <v>0</v>
      </c>
      <c r="D46" s="22">
        <f>Estrato_Bajo!AF30</f>
        <v>0</v>
      </c>
      <c r="E46" s="20">
        <f>Estrato_Alto!AF31</f>
        <v>0</v>
      </c>
      <c r="F46" s="20">
        <f>Estrato_Medio!AF31</f>
        <v>0</v>
      </c>
      <c r="G46" s="20">
        <f>Estrato_Bajo!AF31</f>
        <v>0</v>
      </c>
      <c r="H46" s="23">
        <f>Estrato_Alto!AF32</f>
        <v>0</v>
      </c>
      <c r="I46" s="23">
        <f>Estrato_Medio!AF32</f>
        <v>0</v>
      </c>
      <c r="J46" s="23">
        <f>Estrato_Bajo!AF32</f>
        <v>0</v>
      </c>
      <c r="K46" s="24">
        <f>Estrato_Alto!AF33</f>
        <v>0</v>
      </c>
      <c r="L46" s="24">
        <f>Estrato_Medio!AF33</f>
        <v>0</v>
      </c>
      <c r="M46" s="24">
        <f>Estrato_Bajo!AF33</f>
        <v>0</v>
      </c>
      <c r="N46" s="21">
        <f>Estrato_Alto!AF34</f>
        <v>0</v>
      </c>
      <c r="O46" s="21">
        <f>Estrato_Medio!AF34</f>
        <v>0</v>
      </c>
      <c r="P46" s="21">
        <f>Estrato_Bajo!AF34</f>
        <v>0</v>
      </c>
      <c r="Q46" s="25">
        <f>Estrato_Alto!AF35</f>
        <v>0</v>
      </c>
      <c r="R46" s="25">
        <f>Estrato_Medio!AF35</f>
        <v>0</v>
      </c>
      <c r="S46" s="25">
        <f>Estrato_Bajo!AF35</f>
        <v>0</v>
      </c>
      <c r="T46" s="26">
        <f>Estrato_Alto!AF36</f>
        <v>0</v>
      </c>
      <c r="U46" s="26">
        <f>Estrato_Medio!AF36</f>
        <v>0</v>
      </c>
      <c r="V46" s="26">
        <f>Estrato_Bajo!AF36</f>
        <v>0</v>
      </c>
      <c r="W46" t="str">
        <f t="shared" si="25"/>
        <v/>
      </c>
      <c r="X46" t="str">
        <f t="shared" si="24"/>
        <v/>
      </c>
      <c r="Y46" t="str">
        <f t="shared" si="24"/>
        <v/>
      </c>
      <c r="Z46" t="str">
        <f t="shared" si="24"/>
        <v/>
      </c>
      <c r="AA46" t="str">
        <f t="shared" si="24"/>
        <v/>
      </c>
      <c r="AB46" t="str">
        <f t="shared" si="24"/>
        <v/>
      </c>
      <c r="AC46" t="str">
        <f t="shared" si="24"/>
        <v/>
      </c>
      <c r="AD46" t="str">
        <f t="shared" si="24"/>
        <v/>
      </c>
      <c r="AE46" t="str">
        <f t="shared" si="24"/>
        <v/>
      </c>
      <c r="AF46" t="str">
        <f t="shared" si="24"/>
        <v/>
      </c>
      <c r="AG46" t="str">
        <f t="shared" si="24"/>
        <v/>
      </c>
      <c r="AH46" t="str">
        <f t="shared" si="24"/>
        <v/>
      </c>
      <c r="AI46" t="str">
        <f t="shared" si="24"/>
        <v/>
      </c>
      <c r="AJ46" t="str">
        <f t="shared" si="24"/>
        <v/>
      </c>
      <c r="AK46" t="str">
        <f t="shared" si="24"/>
        <v/>
      </c>
      <c r="AL46" t="str">
        <f t="shared" si="24"/>
        <v/>
      </c>
      <c r="AM46" t="str">
        <f t="shared" si="24"/>
        <v/>
      </c>
      <c r="AN46" t="str">
        <f t="shared" si="24"/>
        <v/>
      </c>
      <c r="AO46" t="str">
        <f t="shared" si="24"/>
        <v/>
      </c>
      <c r="AP46" t="str">
        <f t="shared" si="24"/>
        <v/>
      </c>
      <c r="AQ46" t="str">
        <f t="shared" si="24"/>
        <v/>
      </c>
    </row>
    <row r="47" spans="1:43" x14ac:dyDescent="0.25">
      <c r="A47" t="s">
        <v>58</v>
      </c>
      <c r="B47" s="22">
        <f>Estrato_Alto!AG30</f>
        <v>0</v>
      </c>
      <c r="C47" s="22">
        <f>Estrato_Medio!AG30</f>
        <v>0</v>
      </c>
      <c r="D47" s="22">
        <f>Estrato_Bajo!AG30</f>
        <v>0</v>
      </c>
      <c r="E47" s="20">
        <f>Estrato_Alto!AG31</f>
        <v>0</v>
      </c>
      <c r="F47" s="20">
        <f>Estrato_Medio!AG31</f>
        <v>0</v>
      </c>
      <c r="G47" s="20">
        <f>Estrato_Bajo!AG31</f>
        <v>0</v>
      </c>
      <c r="H47" s="23">
        <f>Estrato_Alto!AG32</f>
        <v>0</v>
      </c>
      <c r="I47" s="23">
        <f>Estrato_Medio!AG32</f>
        <v>0</v>
      </c>
      <c r="J47" s="23">
        <f>Estrato_Bajo!AG32</f>
        <v>0</v>
      </c>
      <c r="K47" s="24">
        <f>Estrato_Alto!AG33</f>
        <v>0</v>
      </c>
      <c r="L47" s="24">
        <f>Estrato_Medio!AG33</f>
        <v>0</v>
      </c>
      <c r="M47" s="24">
        <f>Estrato_Bajo!AG33</f>
        <v>0</v>
      </c>
      <c r="N47" s="21">
        <f>Estrato_Alto!AG34</f>
        <v>0</v>
      </c>
      <c r="O47" s="21">
        <f>Estrato_Medio!AG34</f>
        <v>0</v>
      </c>
      <c r="P47" s="21">
        <f>Estrato_Bajo!AG34</f>
        <v>0</v>
      </c>
      <c r="Q47" s="25">
        <f>Estrato_Alto!AG35</f>
        <v>0</v>
      </c>
      <c r="R47" s="25">
        <f>Estrato_Medio!AG35</f>
        <v>0</v>
      </c>
      <c r="S47" s="25">
        <f>Estrato_Bajo!AG35</f>
        <v>0</v>
      </c>
      <c r="T47" s="26">
        <f>Estrato_Alto!AG36</f>
        <v>0</v>
      </c>
      <c r="U47" s="26">
        <f>Estrato_Medio!AG36</f>
        <v>0</v>
      </c>
      <c r="V47" s="26">
        <f>Estrato_Bajo!AG36</f>
        <v>0</v>
      </c>
      <c r="W47" t="str">
        <f t="shared" si="25"/>
        <v/>
      </c>
      <c r="X47" t="str">
        <f t="shared" si="24"/>
        <v/>
      </c>
      <c r="Y47" t="str">
        <f t="shared" si="24"/>
        <v/>
      </c>
      <c r="Z47" t="str">
        <f t="shared" si="24"/>
        <v/>
      </c>
      <c r="AA47" t="str">
        <f t="shared" si="24"/>
        <v/>
      </c>
      <c r="AB47" t="str">
        <f t="shared" si="24"/>
        <v/>
      </c>
      <c r="AC47" t="str">
        <f t="shared" si="24"/>
        <v/>
      </c>
      <c r="AD47" t="str">
        <f t="shared" si="24"/>
        <v/>
      </c>
      <c r="AE47" t="str">
        <f t="shared" si="24"/>
        <v/>
      </c>
      <c r="AF47" t="str">
        <f t="shared" si="24"/>
        <v/>
      </c>
      <c r="AG47" t="str">
        <f t="shared" si="24"/>
        <v/>
      </c>
      <c r="AH47" t="str">
        <f t="shared" si="24"/>
        <v/>
      </c>
      <c r="AI47" t="str">
        <f t="shared" si="24"/>
        <v/>
      </c>
      <c r="AJ47" t="str">
        <f t="shared" si="24"/>
        <v/>
      </c>
      <c r="AK47" t="str">
        <f t="shared" si="24"/>
        <v/>
      </c>
      <c r="AL47" t="str">
        <f t="shared" si="24"/>
        <v/>
      </c>
      <c r="AM47" t="str">
        <f t="shared" si="24"/>
        <v/>
      </c>
      <c r="AN47" t="str">
        <f t="shared" si="24"/>
        <v/>
      </c>
      <c r="AO47" t="str">
        <f t="shared" si="24"/>
        <v/>
      </c>
      <c r="AP47" t="str">
        <f t="shared" si="24"/>
        <v/>
      </c>
      <c r="AQ47" t="str">
        <f t="shared" si="24"/>
        <v/>
      </c>
    </row>
    <row r="48" spans="1:43" x14ac:dyDescent="0.25">
      <c r="A48" t="s">
        <v>59</v>
      </c>
      <c r="B48" s="22">
        <f>Estrato_Alto!AH30</f>
        <v>0</v>
      </c>
      <c r="C48" s="22">
        <f>Estrato_Medio!AH30</f>
        <v>0</v>
      </c>
      <c r="D48" s="22">
        <f>Estrato_Bajo!AH30</f>
        <v>0</v>
      </c>
      <c r="E48" s="20">
        <f>Estrato_Alto!AH31</f>
        <v>0</v>
      </c>
      <c r="F48" s="20">
        <f>Estrato_Medio!AH31</f>
        <v>0</v>
      </c>
      <c r="G48" s="20">
        <f>Estrato_Bajo!AH31</f>
        <v>0</v>
      </c>
      <c r="H48" s="23">
        <f>Estrato_Alto!AH32</f>
        <v>0</v>
      </c>
      <c r="I48" s="23">
        <f>Estrato_Medio!AH32</f>
        <v>0</v>
      </c>
      <c r="J48" s="23">
        <f>Estrato_Bajo!AH32</f>
        <v>0</v>
      </c>
      <c r="K48" s="24">
        <f>Estrato_Alto!AH33</f>
        <v>0</v>
      </c>
      <c r="L48" s="24">
        <f>Estrato_Medio!AH33</f>
        <v>0</v>
      </c>
      <c r="M48" s="24">
        <f>Estrato_Bajo!AH33</f>
        <v>0</v>
      </c>
      <c r="N48" s="21">
        <f>Estrato_Alto!AH34</f>
        <v>0</v>
      </c>
      <c r="O48" s="21">
        <f>Estrato_Medio!AH34</f>
        <v>0</v>
      </c>
      <c r="P48" s="21">
        <f>Estrato_Bajo!AH34</f>
        <v>0</v>
      </c>
      <c r="Q48" s="25">
        <f>Estrato_Alto!AH35</f>
        <v>0</v>
      </c>
      <c r="R48" s="25">
        <f>Estrato_Medio!AH35</f>
        <v>0</v>
      </c>
      <c r="S48" s="25">
        <f>Estrato_Bajo!AH35</f>
        <v>0</v>
      </c>
      <c r="T48" s="26">
        <f>Estrato_Alto!AH36</f>
        <v>0</v>
      </c>
      <c r="U48" s="26">
        <f>Estrato_Medio!AH36</f>
        <v>0</v>
      </c>
      <c r="V48" s="26">
        <f>Estrato_Bajo!AH36</f>
        <v>0</v>
      </c>
      <c r="W48" t="str">
        <f t="shared" si="25"/>
        <v/>
      </c>
      <c r="X48" t="str">
        <f t="shared" si="24"/>
        <v/>
      </c>
      <c r="Y48" t="str">
        <f t="shared" si="24"/>
        <v/>
      </c>
      <c r="Z48" t="str">
        <f t="shared" si="24"/>
        <v/>
      </c>
      <c r="AA48" t="str">
        <f t="shared" si="24"/>
        <v/>
      </c>
      <c r="AB48" t="str">
        <f t="shared" si="24"/>
        <v/>
      </c>
      <c r="AC48" t="str">
        <f t="shared" si="24"/>
        <v/>
      </c>
      <c r="AD48" t="str">
        <f t="shared" si="24"/>
        <v/>
      </c>
      <c r="AE48" t="str">
        <f t="shared" si="24"/>
        <v/>
      </c>
      <c r="AF48" t="str">
        <f t="shared" si="24"/>
        <v/>
      </c>
      <c r="AG48" t="str">
        <f t="shared" si="24"/>
        <v/>
      </c>
      <c r="AH48" t="str">
        <f t="shared" si="24"/>
        <v/>
      </c>
      <c r="AI48" t="str">
        <f t="shared" si="24"/>
        <v/>
      </c>
      <c r="AJ48" t="str">
        <f t="shared" si="24"/>
        <v/>
      </c>
      <c r="AK48" t="str">
        <f t="shared" si="24"/>
        <v/>
      </c>
      <c r="AL48" t="str">
        <f t="shared" si="24"/>
        <v/>
      </c>
      <c r="AM48" t="str">
        <f t="shared" si="24"/>
        <v/>
      </c>
      <c r="AN48" t="str">
        <f t="shared" si="24"/>
        <v/>
      </c>
      <c r="AO48" t="str">
        <f t="shared" si="24"/>
        <v/>
      </c>
      <c r="AP48" t="str">
        <f t="shared" si="24"/>
        <v/>
      </c>
      <c r="AQ48" t="str">
        <f t="shared" si="24"/>
        <v/>
      </c>
    </row>
    <row r="49" spans="1:43" x14ac:dyDescent="0.25">
      <c r="A49" t="s">
        <v>22</v>
      </c>
      <c r="B49" s="22">
        <f>Estrato_Alto!AI30</f>
        <v>6</v>
      </c>
      <c r="C49" s="22">
        <f>Estrato_Medio!AI30</f>
        <v>4.5</v>
      </c>
      <c r="D49" s="22">
        <f>Estrato_Bajo!AI30</f>
        <v>3</v>
      </c>
      <c r="E49" s="20">
        <f>Estrato_Alto!AI31</f>
        <v>5</v>
      </c>
      <c r="F49" s="20">
        <f>Estrato_Medio!AI31</f>
        <v>3.75</v>
      </c>
      <c r="G49" s="20">
        <f>Estrato_Bajo!AI31</f>
        <v>2.5</v>
      </c>
      <c r="H49" s="23">
        <f>Estrato_Alto!AI32</f>
        <v>7</v>
      </c>
      <c r="I49" s="23">
        <f>Estrato_Medio!AI32</f>
        <v>5.25</v>
      </c>
      <c r="J49" s="23">
        <f>Estrato_Bajo!AI32</f>
        <v>3.5</v>
      </c>
      <c r="K49" s="24">
        <f>Estrato_Alto!AI33</f>
        <v>3.75</v>
      </c>
      <c r="L49" s="24">
        <f>Estrato_Medio!AI33</f>
        <v>2.5</v>
      </c>
      <c r="M49" s="24">
        <f>Estrato_Bajo!AI33</f>
        <v>2.5</v>
      </c>
      <c r="N49" s="21">
        <f>Estrato_Alto!AI34</f>
        <v>5.25</v>
      </c>
      <c r="O49" s="21">
        <f>Estrato_Medio!AI34</f>
        <v>3.5</v>
      </c>
      <c r="P49" s="21">
        <f>Estrato_Bajo!AI34</f>
        <v>3.5</v>
      </c>
      <c r="Q49" s="25">
        <f>Estrato_Alto!AI35</f>
        <v>3.5</v>
      </c>
      <c r="R49" s="25">
        <f>Estrato_Medio!AI35</f>
        <v>1.75</v>
      </c>
      <c r="S49" s="25">
        <f>Estrato_Bajo!AI35</f>
        <v>1.75</v>
      </c>
      <c r="T49" s="26">
        <f>Estrato_Alto!AI36</f>
        <v>0</v>
      </c>
      <c r="U49" s="26">
        <f>Estrato_Medio!AI36</f>
        <v>0</v>
      </c>
      <c r="V49" s="26">
        <f>Estrato_Bajo!AI36</f>
        <v>0</v>
      </c>
      <c r="W49" t="str">
        <f t="shared" si="25"/>
        <v>6% MCF/LWAL+DUC/H:1_A</v>
      </c>
      <c r="X49" t="str">
        <f t="shared" si="24"/>
        <v>4.5% MCF/LWAL+DUC/H:1_M</v>
      </c>
      <c r="Y49" t="str">
        <f t="shared" si="24"/>
        <v>3% MCF/LWAL+DUC/H:1_B</v>
      </c>
      <c r="Z49" t="str">
        <f t="shared" si="24"/>
        <v>5% MCF/LWAL+DUC/H:1_A</v>
      </c>
      <c r="AA49" t="str">
        <f t="shared" si="24"/>
        <v>3.75% MCF/LWAL+DUC/H:1_M</v>
      </c>
      <c r="AB49" t="str">
        <f t="shared" si="24"/>
        <v>2.5% MCF/LWAL+DUC/H:1_B</v>
      </c>
      <c r="AC49" t="str">
        <f t="shared" si="24"/>
        <v>7% MCF/LWAL+DUC/H:1_A</v>
      </c>
      <c r="AD49" t="str">
        <f t="shared" si="24"/>
        <v>5.25% MCF/LWAL+DUC/H:1_M</v>
      </c>
      <c r="AE49" t="str">
        <f t="shared" si="24"/>
        <v>3.5% MCF/LWAL+DUC/H:1_B</v>
      </c>
      <c r="AF49" t="str">
        <f t="shared" si="24"/>
        <v>3.75% MCF/LWAL+DUC/H:1_A</v>
      </c>
      <c r="AG49" t="str">
        <f t="shared" si="24"/>
        <v>2.5% MCF/LWAL+DUC/H:1_M</v>
      </c>
      <c r="AH49" t="str">
        <f t="shared" si="24"/>
        <v>2.5% MCF/LWAL+DUC/H:1_B</v>
      </c>
      <c r="AI49" t="str">
        <f t="shared" si="24"/>
        <v>5.25% MCF/LWAL+DUC/H:1_A</v>
      </c>
      <c r="AJ49" t="str">
        <f t="shared" si="24"/>
        <v>3.5% MCF/LWAL+DUC/H:1_M</v>
      </c>
      <c r="AK49" t="str">
        <f t="shared" si="24"/>
        <v>3.5% MCF/LWAL+DUC/H:1_B</v>
      </c>
      <c r="AL49" t="str">
        <f t="shared" si="24"/>
        <v>3.5% MCF/LWAL+DUC/H:1_A</v>
      </c>
      <c r="AM49" t="str">
        <f t="shared" ref="AM49:AM54" si="26">IF(R49=0,"",CONCATENATE(ROUND(R49,2),"% ",$A49,"_",RIGHT(LEFT(R$15,9),1)))</f>
        <v>1.75% MCF/LWAL+DUC/H:1_M</v>
      </c>
      <c r="AN49" t="str">
        <f t="shared" ref="AN49:AN54" si="27">IF(S49=0,"",CONCATENATE(ROUND(S49,2),"% ",$A49,"_",RIGHT(LEFT(S$15,9),1)))</f>
        <v>1.75% MCF/LWAL+DUC/H:1_B</v>
      </c>
      <c r="AO49" t="str">
        <f t="shared" ref="AO49:AO54" si="28">IF(T49=0,"",CONCATENATE(ROUND(T49,2),"% ",$A49,"_",RIGHT(LEFT(T$15,9),1)))</f>
        <v/>
      </c>
      <c r="AP49" t="str">
        <f t="shared" ref="AP49:AP54" si="29">IF(U49=0,"",CONCATENATE(ROUND(U49,2),"% ",$A49,"_",RIGHT(LEFT(U$15,9),1)))</f>
        <v/>
      </c>
      <c r="AQ49" t="str">
        <f t="shared" ref="AQ49:AQ54" si="30">IF(V49=0,"",CONCATENATE(ROUND(V49,2),"% ",$A49,"_",RIGHT(LEFT(V$15,9),1)))</f>
        <v/>
      </c>
    </row>
    <row r="50" spans="1:43" x14ac:dyDescent="0.25">
      <c r="A50" t="s">
        <v>23</v>
      </c>
      <c r="B50" s="22">
        <f>Estrato_Alto!AJ30</f>
        <v>2.5</v>
      </c>
      <c r="C50" s="22">
        <f>Estrato_Medio!AJ30</f>
        <v>1.875</v>
      </c>
      <c r="D50" s="22">
        <f>Estrato_Bajo!AJ30</f>
        <v>1.25</v>
      </c>
      <c r="E50" s="20">
        <f>Estrato_Alto!AJ31</f>
        <v>4</v>
      </c>
      <c r="F50" s="20">
        <f>Estrato_Medio!AJ31</f>
        <v>3</v>
      </c>
      <c r="G50" s="20">
        <f>Estrato_Bajo!AJ31</f>
        <v>2</v>
      </c>
      <c r="H50" s="23">
        <f>Estrato_Alto!AJ32</f>
        <v>2.5</v>
      </c>
      <c r="I50" s="23">
        <f>Estrato_Medio!AJ32</f>
        <v>1.875</v>
      </c>
      <c r="J50" s="23">
        <f>Estrato_Bajo!AJ32</f>
        <v>1.25</v>
      </c>
      <c r="K50" s="24">
        <f>Estrato_Alto!AJ33</f>
        <v>3</v>
      </c>
      <c r="L50" s="24">
        <f>Estrato_Medio!AJ33</f>
        <v>2</v>
      </c>
      <c r="M50" s="24">
        <f>Estrato_Bajo!AJ33</f>
        <v>2</v>
      </c>
      <c r="N50" s="21">
        <f>Estrato_Alto!AJ34</f>
        <v>1.875</v>
      </c>
      <c r="O50" s="21">
        <f>Estrato_Medio!AJ34</f>
        <v>1.25</v>
      </c>
      <c r="P50" s="21">
        <f>Estrato_Bajo!AJ34</f>
        <v>1.25</v>
      </c>
      <c r="Q50" s="25">
        <f>Estrato_Alto!AJ35</f>
        <v>1.5</v>
      </c>
      <c r="R50" s="25">
        <f>Estrato_Medio!AJ35</f>
        <v>0.75</v>
      </c>
      <c r="S50" s="25">
        <f>Estrato_Bajo!AJ35</f>
        <v>0.75</v>
      </c>
      <c r="T50" s="26">
        <f>Estrato_Alto!AJ36</f>
        <v>0</v>
      </c>
      <c r="U50" s="26">
        <f>Estrato_Medio!AJ36</f>
        <v>0</v>
      </c>
      <c r="V50" s="26">
        <f>Estrato_Bajo!AJ36</f>
        <v>0</v>
      </c>
      <c r="W50" t="str">
        <f t="shared" si="25"/>
        <v>2.5% MCF/LWAL+DUC/H:2_A</v>
      </c>
      <c r="X50" t="str">
        <f t="shared" ref="X50:X54" si="31">IF(C50=0,"",CONCATENATE(ROUND(C50,2),"% ",$A50,"_",RIGHT(LEFT(C$15,9),1)))</f>
        <v>1.88% MCF/LWAL+DUC/H:2_M</v>
      </c>
      <c r="Y50" t="str">
        <f t="shared" ref="Y50:Y54" si="32">IF(D50=0,"",CONCATENATE(ROUND(D50,2),"% ",$A50,"_",RIGHT(LEFT(D$15,9),1)))</f>
        <v>1.25% MCF/LWAL+DUC/H:2_B</v>
      </c>
      <c r="Z50" t="str">
        <f t="shared" ref="Z50:Z54" si="33">IF(E50=0,"",CONCATENATE(ROUND(E50,2),"% ",$A50,"_",RIGHT(LEFT(E$15,9),1)))</f>
        <v>4% MCF/LWAL+DUC/H:2_A</v>
      </c>
      <c r="AA50" t="str">
        <f t="shared" ref="AA50:AA54" si="34">IF(F50=0,"",CONCATENATE(ROUND(F50,2),"% ",$A50,"_",RIGHT(LEFT(F$15,9),1)))</f>
        <v>3% MCF/LWAL+DUC/H:2_M</v>
      </c>
      <c r="AB50" t="str">
        <f t="shared" ref="AB50:AB54" si="35">IF(G50=0,"",CONCATENATE(ROUND(G50,2),"% ",$A50,"_",RIGHT(LEFT(G$15,9),1)))</f>
        <v>2% MCF/LWAL+DUC/H:2_B</v>
      </c>
      <c r="AC50" t="str">
        <f t="shared" ref="AC50:AC54" si="36">IF(H50=0,"",CONCATENATE(ROUND(H50,2),"% ",$A50,"_",RIGHT(LEFT(H$15,9),1)))</f>
        <v>2.5% MCF/LWAL+DUC/H:2_A</v>
      </c>
      <c r="AD50" t="str">
        <f t="shared" ref="AD50:AD54" si="37">IF(I50=0,"",CONCATENATE(ROUND(I50,2),"% ",$A50,"_",RIGHT(LEFT(I$15,9),1)))</f>
        <v>1.88% MCF/LWAL+DUC/H:2_M</v>
      </c>
      <c r="AE50" t="str">
        <f t="shared" ref="AE50:AE54" si="38">IF(J50=0,"",CONCATENATE(ROUND(J50,2),"% ",$A50,"_",RIGHT(LEFT(J$15,9),1)))</f>
        <v>1.25% MCF/LWAL+DUC/H:2_B</v>
      </c>
      <c r="AF50" t="str">
        <f t="shared" ref="AF50:AF54" si="39">IF(K50=0,"",CONCATENATE(ROUND(K50,2),"% ",$A50,"_",RIGHT(LEFT(K$15,9),1)))</f>
        <v>3% MCF/LWAL+DUC/H:2_A</v>
      </c>
      <c r="AG50" t="str">
        <f t="shared" ref="AG50:AG54" si="40">IF(L50=0,"",CONCATENATE(ROUND(L50,2),"% ",$A50,"_",RIGHT(LEFT(L$15,9),1)))</f>
        <v>2% MCF/LWAL+DUC/H:2_M</v>
      </c>
      <c r="AH50" t="str">
        <f t="shared" ref="AH50:AH54" si="41">IF(M50=0,"",CONCATENATE(ROUND(M50,2),"% ",$A50,"_",RIGHT(LEFT(M$15,9),1)))</f>
        <v>2% MCF/LWAL+DUC/H:2_B</v>
      </c>
      <c r="AI50" t="str">
        <f t="shared" ref="AI50:AI54" si="42">IF(N50=0,"",CONCATENATE(ROUND(N50,2),"% ",$A50,"_",RIGHT(LEFT(N$15,9),1)))</f>
        <v>1.88% MCF/LWAL+DUC/H:2_A</v>
      </c>
      <c r="AJ50" t="str">
        <f t="shared" ref="AJ50:AJ54" si="43">IF(O50=0,"",CONCATENATE(ROUND(O50,2),"% ",$A50,"_",RIGHT(LEFT(O$15,9),1)))</f>
        <v>1.25% MCF/LWAL+DUC/H:2_M</v>
      </c>
      <c r="AK50" t="str">
        <f t="shared" ref="AK50:AK54" si="44">IF(P50=0,"",CONCATENATE(ROUND(P50,2),"% ",$A50,"_",RIGHT(LEFT(P$15,9),1)))</f>
        <v>1.25% MCF/LWAL+DUC/H:2_B</v>
      </c>
      <c r="AL50" t="str">
        <f t="shared" ref="AL50:AL54" si="45">IF(Q50=0,"",CONCATENATE(ROUND(Q50,2),"% ",$A50,"_",RIGHT(LEFT(Q$15,9),1)))</f>
        <v>1.5% MCF/LWAL+DUC/H:2_A</v>
      </c>
      <c r="AM50" t="str">
        <f t="shared" si="26"/>
        <v>0.75% MCF/LWAL+DUC/H:2_M</v>
      </c>
      <c r="AN50" t="str">
        <f t="shared" si="27"/>
        <v>0.75% MCF/LWAL+DUC/H:2_B</v>
      </c>
      <c r="AO50" t="str">
        <f t="shared" si="28"/>
        <v/>
      </c>
      <c r="AP50" t="str">
        <f t="shared" si="29"/>
        <v/>
      </c>
      <c r="AQ50" t="str">
        <f t="shared" si="30"/>
        <v/>
      </c>
    </row>
    <row r="51" spans="1:43" x14ac:dyDescent="0.25">
      <c r="A51" t="s">
        <v>24</v>
      </c>
      <c r="B51" s="22">
        <f>Estrato_Alto!AK30</f>
        <v>1.5</v>
      </c>
      <c r="C51" s="22">
        <f>Estrato_Medio!AK30</f>
        <v>1.125</v>
      </c>
      <c r="D51" s="22">
        <f>Estrato_Bajo!AK30</f>
        <v>0.75</v>
      </c>
      <c r="E51" s="20">
        <f>Estrato_Alto!AK31</f>
        <v>1</v>
      </c>
      <c r="F51" s="20">
        <f>Estrato_Medio!AK31</f>
        <v>0.75</v>
      </c>
      <c r="G51" s="20">
        <f>Estrato_Bajo!AK31</f>
        <v>0.5</v>
      </c>
      <c r="H51" s="23">
        <f>Estrato_Alto!AK32</f>
        <v>0.5</v>
      </c>
      <c r="I51" s="23">
        <f>Estrato_Medio!AK32</f>
        <v>0.375</v>
      </c>
      <c r="J51" s="23">
        <f>Estrato_Bajo!AK32</f>
        <v>0.25</v>
      </c>
      <c r="K51" s="24">
        <f>Estrato_Alto!AK33</f>
        <v>0.75</v>
      </c>
      <c r="L51" s="24">
        <f>Estrato_Medio!AK33</f>
        <v>0.5</v>
      </c>
      <c r="M51" s="24">
        <f>Estrato_Bajo!AK33</f>
        <v>0.5</v>
      </c>
      <c r="N51" s="21">
        <f>Estrato_Alto!AK34</f>
        <v>0.375</v>
      </c>
      <c r="O51" s="21">
        <f>Estrato_Medio!AK34</f>
        <v>0.25</v>
      </c>
      <c r="P51" s="21">
        <f>Estrato_Bajo!AK34</f>
        <v>0.25</v>
      </c>
      <c r="Q51" s="25">
        <f>Estrato_Alto!AK35</f>
        <v>0</v>
      </c>
      <c r="R51" s="25">
        <f>Estrato_Medio!AK35</f>
        <v>0</v>
      </c>
      <c r="S51" s="25">
        <f>Estrato_Bajo!AK35</f>
        <v>0</v>
      </c>
      <c r="T51" s="26">
        <f>Estrato_Alto!AK36</f>
        <v>0</v>
      </c>
      <c r="U51" s="26">
        <f>Estrato_Medio!AK36</f>
        <v>0</v>
      </c>
      <c r="V51" s="26">
        <f>Estrato_Bajo!AK36</f>
        <v>0</v>
      </c>
      <c r="W51" t="str">
        <f t="shared" si="25"/>
        <v>1.5% MCF/LWAL+DUC/H:3_A</v>
      </c>
      <c r="X51" t="str">
        <f t="shared" si="31"/>
        <v>1.13% MCF/LWAL+DUC/H:3_M</v>
      </c>
      <c r="Y51" t="str">
        <f t="shared" si="32"/>
        <v>0.75% MCF/LWAL+DUC/H:3_B</v>
      </c>
      <c r="Z51" t="str">
        <f t="shared" si="33"/>
        <v>1% MCF/LWAL+DUC/H:3_A</v>
      </c>
      <c r="AA51" t="str">
        <f t="shared" si="34"/>
        <v>0.75% MCF/LWAL+DUC/H:3_M</v>
      </c>
      <c r="AB51" t="str">
        <f t="shared" si="35"/>
        <v>0.5% MCF/LWAL+DUC/H:3_B</v>
      </c>
      <c r="AC51" t="str">
        <f t="shared" si="36"/>
        <v>0.5% MCF/LWAL+DUC/H:3_A</v>
      </c>
      <c r="AD51" t="str">
        <f t="shared" si="37"/>
        <v>0.38% MCF/LWAL+DUC/H:3_M</v>
      </c>
      <c r="AE51" t="str">
        <f t="shared" si="38"/>
        <v>0.25% MCF/LWAL+DUC/H:3_B</v>
      </c>
      <c r="AF51" t="str">
        <f t="shared" si="39"/>
        <v>0.75% MCF/LWAL+DUC/H:3_A</v>
      </c>
      <c r="AG51" t="str">
        <f t="shared" si="40"/>
        <v>0.5% MCF/LWAL+DUC/H:3_M</v>
      </c>
      <c r="AH51" t="str">
        <f t="shared" si="41"/>
        <v>0.5% MCF/LWAL+DUC/H:3_B</v>
      </c>
      <c r="AI51" t="str">
        <f t="shared" si="42"/>
        <v>0.38% MCF/LWAL+DUC/H:3_A</v>
      </c>
      <c r="AJ51" t="str">
        <f t="shared" si="43"/>
        <v>0.25% MCF/LWAL+DUC/H:3_M</v>
      </c>
      <c r="AK51" t="str">
        <f t="shared" si="44"/>
        <v>0.25% MCF/LWAL+DUC/H:3_B</v>
      </c>
      <c r="AL51" t="str">
        <f t="shared" si="45"/>
        <v/>
      </c>
      <c r="AM51" t="str">
        <f t="shared" si="26"/>
        <v/>
      </c>
      <c r="AN51" t="str">
        <f t="shared" si="27"/>
        <v/>
      </c>
      <c r="AO51" t="str">
        <f t="shared" si="28"/>
        <v/>
      </c>
      <c r="AP51" t="str">
        <f t="shared" si="29"/>
        <v/>
      </c>
      <c r="AQ51" t="str">
        <f t="shared" si="30"/>
        <v/>
      </c>
    </row>
    <row r="52" spans="1:43" x14ac:dyDescent="0.25">
      <c r="A52" t="s">
        <v>25</v>
      </c>
      <c r="B52" s="22">
        <f>Estrato_Alto!AL30</f>
        <v>3</v>
      </c>
      <c r="C52" s="22">
        <f>Estrato_Medio!AL30</f>
        <v>2.25</v>
      </c>
      <c r="D52" s="22">
        <f>Estrato_Bajo!AL30</f>
        <v>1.5</v>
      </c>
      <c r="E52" s="20">
        <f>Estrato_Alto!AL31</f>
        <v>3</v>
      </c>
      <c r="F52" s="20">
        <f>Estrato_Medio!AL31</f>
        <v>2.25</v>
      </c>
      <c r="G52" s="20">
        <f>Estrato_Bajo!AL31</f>
        <v>1.5</v>
      </c>
      <c r="H52" s="23">
        <f>Estrato_Alto!AL32</f>
        <v>3</v>
      </c>
      <c r="I52" s="23">
        <f>Estrato_Medio!AL32</f>
        <v>2.25</v>
      </c>
      <c r="J52" s="23">
        <f>Estrato_Bajo!AL32</f>
        <v>1.5</v>
      </c>
      <c r="K52" s="24">
        <f>Estrato_Alto!AL33</f>
        <v>2.25</v>
      </c>
      <c r="L52" s="24">
        <f>Estrato_Medio!AL33</f>
        <v>1.5</v>
      </c>
      <c r="M52" s="24">
        <f>Estrato_Bajo!AL33</f>
        <v>1.5</v>
      </c>
      <c r="N52" s="21">
        <f>Estrato_Alto!AL34</f>
        <v>2.25</v>
      </c>
      <c r="O52" s="21">
        <f>Estrato_Medio!AL34</f>
        <v>1.5</v>
      </c>
      <c r="P52" s="21">
        <f>Estrato_Bajo!AL34</f>
        <v>1.5</v>
      </c>
      <c r="Q52" s="25">
        <f>Estrato_Alto!AL35</f>
        <v>1.5</v>
      </c>
      <c r="R52" s="25">
        <f>Estrato_Medio!AL35</f>
        <v>0.75</v>
      </c>
      <c r="S52" s="25">
        <f>Estrato_Bajo!AL35</f>
        <v>0.75</v>
      </c>
      <c r="T52" s="26">
        <f>Estrato_Alto!AL36</f>
        <v>0</v>
      </c>
      <c r="U52" s="26">
        <f>Estrato_Medio!AL36</f>
        <v>0</v>
      </c>
      <c r="V52" s="26">
        <f>Estrato_Bajo!AL36</f>
        <v>0</v>
      </c>
      <c r="W52" t="str">
        <f t="shared" si="25"/>
        <v>3% MR/LWAL+DUC/H:2_A</v>
      </c>
      <c r="X52" t="str">
        <f t="shared" si="31"/>
        <v>2.25% MR/LWAL+DUC/H:2_M</v>
      </c>
      <c r="Y52" t="str">
        <f t="shared" si="32"/>
        <v>1.5% MR/LWAL+DUC/H:2_B</v>
      </c>
      <c r="Z52" t="str">
        <f t="shared" si="33"/>
        <v>3% MR/LWAL+DUC/H:2_A</v>
      </c>
      <c r="AA52" t="str">
        <f t="shared" si="34"/>
        <v>2.25% MR/LWAL+DUC/H:2_M</v>
      </c>
      <c r="AB52" t="str">
        <f t="shared" si="35"/>
        <v>1.5% MR/LWAL+DUC/H:2_B</v>
      </c>
      <c r="AC52" t="str">
        <f t="shared" si="36"/>
        <v>3% MR/LWAL+DUC/H:2_A</v>
      </c>
      <c r="AD52" t="str">
        <f t="shared" si="37"/>
        <v>2.25% MR/LWAL+DUC/H:2_M</v>
      </c>
      <c r="AE52" t="str">
        <f t="shared" si="38"/>
        <v>1.5% MR/LWAL+DUC/H:2_B</v>
      </c>
      <c r="AF52" t="str">
        <f t="shared" si="39"/>
        <v>2.25% MR/LWAL+DUC/H:2_A</v>
      </c>
      <c r="AG52" t="str">
        <f t="shared" si="40"/>
        <v>1.5% MR/LWAL+DUC/H:2_M</v>
      </c>
      <c r="AH52" t="str">
        <f t="shared" si="41"/>
        <v>1.5% MR/LWAL+DUC/H:2_B</v>
      </c>
      <c r="AI52" t="str">
        <f t="shared" si="42"/>
        <v>2.25% MR/LWAL+DUC/H:2_A</v>
      </c>
      <c r="AJ52" t="str">
        <f t="shared" si="43"/>
        <v>1.5% MR/LWAL+DUC/H:2_M</v>
      </c>
      <c r="AK52" t="str">
        <f t="shared" si="44"/>
        <v>1.5% MR/LWAL+DUC/H:2_B</v>
      </c>
      <c r="AL52" t="str">
        <f t="shared" si="45"/>
        <v>1.5% MR/LWAL+DUC/H:2_A</v>
      </c>
      <c r="AM52" t="str">
        <f t="shared" si="26"/>
        <v>0.75% MR/LWAL+DUC/H:2_M</v>
      </c>
      <c r="AN52" t="str">
        <f t="shared" si="27"/>
        <v>0.75% MR/LWAL+DUC/H:2_B</v>
      </c>
      <c r="AO52" t="str">
        <f t="shared" si="28"/>
        <v/>
      </c>
      <c r="AP52" t="str">
        <f t="shared" si="29"/>
        <v/>
      </c>
      <c r="AQ52" t="str">
        <f t="shared" si="30"/>
        <v/>
      </c>
    </row>
    <row r="53" spans="1:43" x14ac:dyDescent="0.25">
      <c r="A53" t="s">
        <v>26</v>
      </c>
      <c r="B53" s="22">
        <f>Estrato_Alto!AM30</f>
        <v>3</v>
      </c>
      <c r="C53" s="22">
        <f>Estrato_Medio!AM30</f>
        <v>2.25</v>
      </c>
      <c r="D53" s="22">
        <f>Estrato_Bajo!AM30</f>
        <v>1.5</v>
      </c>
      <c r="E53" s="20">
        <f>Estrato_Alto!AM31</f>
        <v>3</v>
      </c>
      <c r="F53" s="20">
        <f>Estrato_Medio!AM31</f>
        <v>2.25</v>
      </c>
      <c r="G53" s="20">
        <f>Estrato_Bajo!AM31</f>
        <v>1.5</v>
      </c>
      <c r="H53" s="23">
        <f>Estrato_Alto!AM32</f>
        <v>3</v>
      </c>
      <c r="I53" s="23">
        <f>Estrato_Medio!AM32</f>
        <v>2.25</v>
      </c>
      <c r="J53" s="23">
        <f>Estrato_Bajo!AM32</f>
        <v>1.5</v>
      </c>
      <c r="K53" s="24">
        <f>Estrato_Alto!AM33</f>
        <v>2.25</v>
      </c>
      <c r="L53" s="24">
        <f>Estrato_Medio!AM33</f>
        <v>1.5</v>
      </c>
      <c r="M53" s="24">
        <f>Estrato_Bajo!AM33</f>
        <v>1.5</v>
      </c>
      <c r="N53" s="21">
        <f>Estrato_Alto!AM34</f>
        <v>2.25</v>
      </c>
      <c r="O53" s="21">
        <f>Estrato_Medio!AM34</f>
        <v>1.5</v>
      </c>
      <c r="P53" s="21">
        <f>Estrato_Bajo!AM34</f>
        <v>1.5</v>
      </c>
      <c r="Q53" s="25">
        <f>Estrato_Alto!AM35</f>
        <v>1.5</v>
      </c>
      <c r="R53" s="25">
        <f>Estrato_Medio!AM35</f>
        <v>0.75</v>
      </c>
      <c r="S53" s="25">
        <f>Estrato_Bajo!AM35</f>
        <v>0.75</v>
      </c>
      <c r="T53" s="26">
        <f>Estrato_Alto!AM36</f>
        <v>0</v>
      </c>
      <c r="U53" s="26">
        <f>Estrato_Medio!AM36</f>
        <v>0</v>
      </c>
      <c r="V53" s="26">
        <f>Estrato_Bajo!AM36</f>
        <v>0</v>
      </c>
      <c r="W53" t="str">
        <f t="shared" si="25"/>
        <v>3% MR/LWAL+DUC/H:3_A</v>
      </c>
      <c r="X53" t="str">
        <f t="shared" si="31"/>
        <v>2.25% MR/LWAL+DUC/H:3_M</v>
      </c>
      <c r="Y53" t="str">
        <f t="shared" si="32"/>
        <v>1.5% MR/LWAL+DUC/H:3_B</v>
      </c>
      <c r="Z53" t="str">
        <f t="shared" si="33"/>
        <v>3% MR/LWAL+DUC/H:3_A</v>
      </c>
      <c r="AA53" t="str">
        <f t="shared" si="34"/>
        <v>2.25% MR/LWAL+DUC/H:3_M</v>
      </c>
      <c r="AB53" t="str">
        <f t="shared" si="35"/>
        <v>1.5% MR/LWAL+DUC/H:3_B</v>
      </c>
      <c r="AC53" t="str">
        <f t="shared" si="36"/>
        <v>3% MR/LWAL+DUC/H:3_A</v>
      </c>
      <c r="AD53" t="str">
        <f t="shared" si="37"/>
        <v>2.25% MR/LWAL+DUC/H:3_M</v>
      </c>
      <c r="AE53" t="str">
        <f t="shared" si="38"/>
        <v>1.5% MR/LWAL+DUC/H:3_B</v>
      </c>
      <c r="AF53" t="str">
        <f t="shared" si="39"/>
        <v>2.25% MR/LWAL+DUC/H:3_A</v>
      </c>
      <c r="AG53" t="str">
        <f t="shared" si="40"/>
        <v>1.5% MR/LWAL+DUC/H:3_M</v>
      </c>
      <c r="AH53" t="str">
        <f t="shared" si="41"/>
        <v>1.5% MR/LWAL+DUC/H:3_B</v>
      </c>
      <c r="AI53" t="str">
        <f t="shared" si="42"/>
        <v>2.25% MR/LWAL+DUC/H:3_A</v>
      </c>
      <c r="AJ53" t="str">
        <f t="shared" si="43"/>
        <v>1.5% MR/LWAL+DUC/H:3_M</v>
      </c>
      <c r="AK53" t="str">
        <f t="shared" si="44"/>
        <v>1.5% MR/LWAL+DUC/H:3_B</v>
      </c>
      <c r="AL53" t="str">
        <f t="shared" si="45"/>
        <v>1.5% MR/LWAL+DUC/H:3_A</v>
      </c>
      <c r="AM53" t="str">
        <f t="shared" si="26"/>
        <v>0.75% MR/LWAL+DUC/H:3_M</v>
      </c>
      <c r="AN53" t="str">
        <f t="shared" si="27"/>
        <v>0.75% MR/LWAL+DUC/H:3_B</v>
      </c>
      <c r="AO53" t="str">
        <f t="shared" si="28"/>
        <v/>
      </c>
      <c r="AP53" t="str">
        <f t="shared" si="29"/>
        <v/>
      </c>
      <c r="AQ53" t="str">
        <f t="shared" si="30"/>
        <v/>
      </c>
    </row>
    <row r="54" spans="1:43" x14ac:dyDescent="0.25">
      <c r="A54" t="s">
        <v>61</v>
      </c>
      <c r="B54" s="22">
        <f>Estrato_Alto!AN30</f>
        <v>24</v>
      </c>
      <c r="C54" s="22">
        <f>Estrato_Medio!AN30</f>
        <v>18</v>
      </c>
      <c r="D54" s="22">
        <f>Estrato_Bajo!AN30</f>
        <v>12</v>
      </c>
      <c r="E54" s="20">
        <f>Estrato_Alto!AN31</f>
        <v>24</v>
      </c>
      <c r="F54" s="20">
        <f>Estrato_Medio!AN31</f>
        <v>18</v>
      </c>
      <c r="G54" s="20">
        <f>Estrato_Bajo!AN31</f>
        <v>12</v>
      </c>
      <c r="H54" s="23">
        <f>Estrato_Alto!AN32</f>
        <v>24</v>
      </c>
      <c r="I54" s="23">
        <f>Estrato_Medio!AN32</f>
        <v>18</v>
      </c>
      <c r="J54" s="23">
        <f>Estrato_Bajo!AN32</f>
        <v>12</v>
      </c>
      <c r="K54" s="24">
        <f>Estrato_Alto!AN33</f>
        <v>18</v>
      </c>
      <c r="L54" s="24">
        <f>Estrato_Medio!AN33</f>
        <v>12</v>
      </c>
      <c r="M54" s="24">
        <f>Estrato_Bajo!AN33</f>
        <v>12</v>
      </c>
      <c r="N54" s="21">
        <f>Estrato_Alto!AN34</f>
        <v>18</v>
      </c>
      <c r="O54" s="21">
        <f>Estrato_Medio!AN34</f>
        <v>12</v>
      </c>
      <c r="P54" s="21">
        <f>Estrato_Bajo!AN34</f>
        <v>12</v>
      </c>
      <c r="Q54" s="25">
        <f>Estrato_Alto!AN35</f>
        <v>12</v>
      </c>
      <c r="R54" s="25">
        <f>Estrato_Medio!AN35</f>
        <v>6</v>
      </c>
      <c r="S54" s="25">
        <f>Estrato_Bajo!AN35</f>
        <v>6</v>
      </c>
      <c r="T54" s="26">
        <f>Estrato_Alto!AN36</f>
        <v>0</v>
      </c>
      <c r="U54" s="26">
        <f>Estrato_Medio!AN36</f>
        <v>0</v>
      </c>
      <c r="V54" s="26">
        <f>Estrato_Bajo!AN36</f>
        <v>0</v>
      </c>
      <c r="W54" t="str">
        <f t="shared" si="25"/>
        <v>24% CR/LFINF+DUC/H:3_A</v>
      </c>
      <c r="X54" t="str">
        <f t="shared" si="31"/>
        <v>18% CR/LFINF+DUC/H:3_M</v>
      </c>
      <c r="Y54" t="str">
        <f t="shared" si="32"/>
        <v>12% CR/LFINF+DUC/H:3_B</v>
      </c>
      <c r="Z54" t="str">
        <f t="shared" si="33"/>
        <v>24% CR/LFINF+DUC/H:3_A</v>
      </c>
      <c r="AA54" t="str">
        <f t="shared" si="34"/>
        <v>18% CR/LFINF+DUC/H:3_M</v>
      </c>
      <c r="AB54" t="str">
        <f t="shared" si="35"/>
        <v>12% CR/LFINF+DUC/H:3_B</v>
      </c>
      <c r="AC54" t="str">
        <f t="shared" si="36"/>
        <v>24% CR/LFINF+DUC/H:3_A</v>
      </c>
      <c r="AD54" t="str">
        <f t="shared" si="37"/>
        <v>18% CR/LFINF+DUC/H:3_M</v>
      </c>
      <c r="AE54" t="str">
        <f t="shared" si="38"/>
        <v>12% CR/LFINF+DUC/H:3_B</v>
      </c>
      <c r="AF54" t="str">
        <f t="shared" si="39"/>
        <v>18% CR/LFINF+DUC/H:3_A</v>
      </c>
      <c r="AG54" t="str">
        <f t="shared" si="40"/>
        <v>12% CR/LFINF+DUC/H:3_M</v>
      </c>
      <c r="AH54" t="str">
        <f t="shared" si="41"/>
        <v>12% CR/LFINF+DUC/H:3_B</v>
      </c>
      <c r="AI54" t="str">
        <f t="shared" si="42"/>
        <v>18% CR/LFINF+DUC/H:3_A</v>
      </c>
      <c r="AJ54" t="str">
        <f t="shared" si="43"/>
        <v>12% CR/LFINF+DUC/H:3_M</v>
      </c>
      <c r="AK54" t="str">
        <f t="shared" si="44"/>
        <v>12% CR/LFINF+DUC/H:3_B</v>
      </c>
      <c r="AL54" t="str">
        <f t="shared" si="45"/>
        <v>12% CR/LFINF+DUC/H:3_A</v>
      </c>
      <c r="AM54" t="str">
        <f t="shared" si="26"/>
        <v>6% CR/LFINF+DUC/H:3_M</v>
      </c>
      <c r="AN54" t="str">
        <f t="shared" si="27"/>
        <v>6% CR/LFINF+DUC/H:3_B</v>
      </c>
      <c r="AO54" t="str">
        <f t="shared" si="28"/>
        <v/>
      </c>
      <c r="AP54" t="str">
        <f t="shared" si="29"/>
        <v/>
      </c>
      <c r="AQ54" t="str">
        <f t="shared" si="30"/>
        <v/>
      </c>
    </row>
    <row r="55" spans="1:43" s="34" customFormat="1" x14ac:dyDescent="0.25">
      <c r="W55" s="34" t="str">
        <f>_xlfn.TEXTJOIN(CHAR(10),TRUE,W37:W54)</f>
        <v>7.2% MUR/LWAL+DNO/H:1_A
3% MUR/LWAL+DNO/H:2_A
1.8% MUR/LWAL+DNO/H:3_A
10.8% MCF/LWAL+DNO/H:1_A
4.5% MCF/LWAL+DNO/H:2_A
2.7% MCF/LWAL+DNO/H:3_A
30% CR/LFINF+DNO/H:3_A
6% MCF/LWAL+DUC/H:1_A
2.5% MCF/LWAL+DUC/H:2_A
1.5% MCF/LWAL+DUC/H:3_A
3% MR/LWAL+DUC/H:2_A
3% MR/LWAL+DUC/H:3_A
24% CR/LFINF+DUC/H:3_A</v>
      </c>
      <c r="X55" s="34" t="str">
        <f t="shared" ref="X55:AN55" si="46">_xlfn.TEXTJOIN(CHAR(10),TRUE,X37:X54)</f>
        <v>8.4% MUR/LWAL+DNO/H:1_M
3.5% MUR/LWAL+DNO/H:2_M
2.1% MUR/LWAL+DNO/H:3_M
12.6% MCF/LWAL+DNO/H:1_M
5.25% MCF/LWAL+DNO/H:2_M
3.15% MCF/LWAL+DNO/H:3_M
35% CR/LFINF+DNO/H:3_M
4.5% MCF/LWAL+DUC/H:1_M
1.88% MCF/LWAL+DUC/H:2_M
1.13% MCF/LWAL+DUC/H:3_M
2.25% MR/LWAL+DUC/H:2_M
2.25% MR/LWAL+DUC/H:3_M
18% CR/LFINF+DUC/H:3_M</v>
      </c>
      <c r="Y55" s="34" t="str">
        <f t="shared" si="46"/>
        <v>9.6% MUR/LWAL+DNO/H:1_B
4% MUR/LWAL+DNO/H:2_B
2.4% MUR/LWAL+DNO/H:3_B
14.4% MCF/LWAL+DNO/H:1_B
6% MCF/LWAL+DNO/H:2_B
3.6% MCF/LWAL+DNO/H:3_B
40% CR/LFINF+DNO/H:3_B
3% MCF/LWAL+DUC/H:1_B
1.25% MCF/LWAL+DUC/H:2_B
0.75% MCF/LWAL+DUC/H:3_B
1.5% MR/LWAL+DUC/H:2_B
1.5% MR/LWAL+DUC/H:3_B
12% CR/LFINF+DUC/H:3_B</v>
      </c>
      <c r="Z55" s="34" t="str">
        <f t="shared" si="46"/>
        <v>6% MUR/LWAL+DNO/H:1_A
4.8% MUR/LWAL+DNO/H:2_A
1.2% MUR/LWAL+DNO/H:3_A
9% MCF/LWAL+DNO/H:1_A
7.2% MCF/LWAL+DNO/H:2_A
1.8% MCF/LWAL+DNO/H:3_A
30% CR/LFINF+DNO/H:3_A
5% MCF/LWAL+DUC/H:1_A
4% MCF/LWAL+DUC/H:2_A
1% MCF/LWAL+DUC/H:3_A
3% MR/LWAL+DUC/H:2_A
3% MR/LWAL+DUC/H:3_A
24% CR/LFINF+DUC/H:3_A</v>
      </c>
      <c r="AA55" s="34" t="str">
        <f t="shared" si="46"/>
        <v>7% MUR/LWAL+DNO/H:1_M
5.6% MUR/LWAL+DNO/H:2_M
1.4% MUR/LWAL+DNO/H:3_M
10.5% MCF/LWAL+DNO/H:1_M
8.4% MCF/LWAL+DNO/H:2_M
2.1% MCF/LWAL+DNO/H:3_M
35% CR/LFINF+DNO/H:3_M
3.75% MCF/LWAL+DUC/H:1_M
3% MCF/LWAL+DUC/H:2_M
0.75% MCF/LWAL+DUC/H:3_M
2.25% MR/LWAL+DUC/H:2_M
2.25% MR/LWAL+DUC/H:3_M
18% CR/LFINF+DUC/H:3_M</v>
      </c>
      <c r="AB55" s="34" t="str">
        <f t="shared" si="46"/>
        <v>8% MUR/LWAL+DNO/H:1_B
6.4% MUR/LWAL+DNO/H:2_B
1.6% MUR/LWAL+DNO/H:3_B
12% MCF/LWAL+DNO/H:1_B
9.6% MCF/LWAL+DNO/H:2_B
2.4% MCF/LWAL+DNO/H:3_B
40% CR/LFINF+DNO/H:3_B
2.5% MCF/LWAL+DUC/H:1_B
2% MCF/LWAL+DUC/H:2_B
0.5% MCF/LWAL+DUC/H:3_B
1.5% MR/LWAL+DUC/H:2_B
1.5% MR/LWAL+DUC/H:3_B
12% CR/LFINF+DUC/H:3_B</v>
      </c>
      <c r="AC55" s="34" t="str">
        <f t="shared" si="46"/>
        <v>8.4% MUR/LWAL+DNO/H:1_A
3% MUR/LWAL+DNO/H:2_A
0.6% MUR/LWAL+DNO/H:3_A
12.6% MCF/LWAL+DNO/H:1_A
4.5% MCF/LWAL+DNO/H:2_A
0.9% MCF/LWAL+DNO/H:3_A
30% CR/LFINF+DNO/H:3_A
7% MCF/LWAL+DUC/H:1_A
2.5% MCF/LWAL+DUC/H:2_A
0.5% MCF/LWAL+DUC/H:3_A
3% MR/LWAL+DUC/H:2_A
3% MR/LWAL+DUC/H:3_A
24% CR/LFINF+DUC/H:3_A</v>
      </c>
      <c r="AD55" s="34" t="str">
        <f t="shared" si="46"/>
        <v>9.8% MUR/LWAL+DNO/H:1_M
3.5% MUR/LWAL+DNO/H:2_M
0.7% MUR/LWAL+DNO/H:3_M
14.7% MCF/LWAL+DNO/H:1_M
5.25% MCF/LWAL+DNO/H:2_M
1.05% MCF/LWAL+DNO/H:3_M
35% CR/LFINF+DNO/H:3_M
5.25% MCF/LWAL+DUC/H:1_M
1.88% MCF/LWAL+DUC/H:2_M
0.38% MCF/LWAL+DUC/H:3_M
2.25% MR/LWAL+DUC/H:2_M
2.25% MR/LWAL+DUC/H:3_M
18% CR/LFINF+DUC/H:3_M</v>
      </c>
      <c r="AE55" s="34" t="str">
        <f t="shared" si="46"/>
        <v>11.2% MUR/LWAL+DNO/H:1_B
4% MUR/LWAL+DNO/H:2_B
0.8% MUR/LWAL+DNO/H:3_B
16.8% MCF/LWAL+DNO/H:1_B
6% MCF/LWAL+DNO/H:2_B
1.2% MCF/LWAL+DNO/H:3_B
40% CR/LFINF+DNO/H:3_B
3.5% MCF/LWAL+DUC/H:1_B
1.25% MCF/LWAL+DUC/H:2_B
0.25% MCF/LWAL+DUC/H:3_B
1.5% MR/LWAL+DUC/H:2_B
1.5% MR/LWAL+DUC/H:3_B
12% CR/LFINF+DUC/H:3_B</v>
      </c>
      <c r="AF55" s="34" t="str">
        <f t="shared" si="46"/>
        <v>7% MUR/LWAL+DNO/H:1_A
5.6% MUR/LWAL+DNO/H:2_A
1.4% MUR/LWAL+DNO/H:3_A
10.5% MCF/LWAL+DNO/H:1_A
8.4% MCF/LWAL+DNO/H:2_A
2.1% MCF/LWAL+DNO/H:3_A
35% CR/LFINF+DNO/H:3_A
3.75% MCF/LWAL+DUC/H:1_A
3% MCF/LWAL+DUC/H:2_A
0.75% MCF/LWAL+DUC/H:3_A
2.25% MR/LWAL+DUC/H:2_A
2.25% MR/LWAL+DUC/H:3_A
18% CR/LFINF+DUC/H:3_A</v>
      </c>
      <c r="AG55" s="34" t="str">
        <f t="shared" si="46"/>
        <v>8% MUR/LWAL+DNO/H:1_M
6.4% MUR/LWAL+DNO/H:2_M
1.6% MUR/LWAL+DNO/H:3_M
12% MCF/LWAL+DNO/H:1_M
9.6% MCF/LWAL+DNO/H:2_M
2.4% MCF/LWAL+DNO/H:3_M
40% CR/LFINF+DNO/H:3_M
2.5% MCF/LWAL+DUC/H:1_M
2% MCF/LWAL+DUC/H:2_M
0.5% MCF/LWAL+DUC/H:3_M
1.5% MR/LWAL+DUC/H:2_M
1.5% MR/LWAL+DUC/H:3_M
12% CR/LFINF+DUC/H:3_M</v>
      </c>
      <c r="AH55" s="34" t="str">
        <f t="shared" si="46"/>
        <v>8% MUR/LWAL+DNO/H:1_B
6.4% MUR/LWAL+DNO/H:2_B
1.6% MUR/LWAL+DNO/H:3_B
12% MCF/LWAL+DNO/H:1_B
9.6% MCF/LWAL+DNO/H:2_B
2.4% MCF/LWAL+DNO/H:3_B
40% CR/LFINF+DNO/H:3_B
2.5% MCF/LWAL+DUC/H:1_B
2% MCF/LWAL+DUC/H:2_B
0.5% MCF/LWAL+DUC/H:3_B
1.5% MR/LWAL+DUC/H:2_B
1.5% MR/LWAL+DUC/H:3_B
12% CR/LFINF+DUC/H:3_B</v>
      </c>
      <c r="AI55" s="34" t="str">
        <f t="shared" si="46"/>
        <v>9.8% MUR/LWAL+DNO/H:1_A
3.5% MUR/LWAL+DNO/H:2_A
0.7% MUR/LWAL+DNO/H:3_A
14.7% MCF/LWAL+DNO/H:1_A
5.25% MCF/LWAL+DNO/H:2_A
1.05% MCF/LWAL+DNO/H:3_A
35% CR/LFINF+DNO/H:3_A
5.25% MCF/LWAL+DUC/H:1_A
1.88% MCF/LWAL+DUC/H:2_A
0.38% MCF/LWAL+DUC/H:3_A
2.25% MR/LWAL+DUC/H:2_A
2.25% MR/LWAL+DUC/H:3_A
18% CR/LFINF+DUC/H:3_A</v>
      </c>
      <c r="AJ55" s="34" t="str">
        <f t="shared" si="46"/>
        <v>11.2% MUR/LWAL+DNO/H:1_M
4% MUR/LWAL+DNO/H:2_M
0.8% MUR/LWAL+DNO/H:3_M
16.8% MCF/LWAL+DNO/H:1_M
6% MCF/LWAL+DNO/H:2_M
1.2% MCF/LWAL+DNO/H:3_M
40% CR/LFINF+DNO/H:3_M
3.5% MCF/LWAL+DUC/H:1_M
1.25% MCF/LWAL+DUC/H:2_M
0.25% MCF/LWAL+DUC/H:3_M
1.5% MR/LWAL+DUC/H:2_M
1.5% MR/LWAL+DUC/H:3_M
12% CR/LFINF+DUC/H:3_M</v>
      </c>
      <c r="AK55" s="34" t="str">
        <f t="shared" si="46"/>
        <v>11.2% MUR/LWAL+DNO/H:1_B
4% MUR/LWAL+DNO/H:2_B
0.8% MUR/LWAL+DNO/H:3_B
16.8% MCF/LWAL+DNO/H:1_B
6% MCF/LWAL+DNO/H:2_B
1.2% MCF/LWAL+DNO/H:3_B
40% CR/LFINF+DNO/H:3_B
3.5% MCF/LWAL+DUC/H:1_B
1.25% MCF/LWAL+DUC/H:2_B
0.25% MCF/LWAL+DUC/H:3_B
1.5% MR/LWAL+DUC/H:2_B
1.5% MR/LWAL+DUC/H:3_B
12% CR/LFINF+DUC/H:3_B</v>
      </c>
      <c r="AL55" s="34" t="str">
        <f t="shared" si="46"/>
        <v>11.2% MUR/LWAL+DNO/H:1_A
4.8% MUR/LWAL+DNO/H:2_A
16.8% MCF/LWAL+DNO/H:1_A
7.2% MCF/LWAL+DNO/H:2_A
40% CR/LFINF+DNO/H:3_A
3.5% MCF/LWAL+DUC/H:1_A
1.5% MCF/LWAL+DUC/H:2_A
1.5% MR/LWAL+DUC/H:2_A
1.5% MR/LWAL+DUC/H:3_A
12% CR/LFINF+DUC/H:3_A</v>
      </c>
      <c r="AM55" s="34" t="str">
        <f t="shared" si="46"/>
        <v>12.6% MUR/LWAL+DNO/H:1_M
5.4% MUR/LWAL+DNO/H:2_M
18.9% MCF/LWAL+DNO/H:1_M
8.1% MCF/LWAL+DNO/H:2_M
45% CR/LFINF+DNO/H:3_M
1.75% MCF/LWAL+DUC/H:1_M
0.75% MCF/LWAL+DUC/H:2_M
0.75% MR/LWAL+DUC/H:2_M
0.75% MR/LWAL+DUC/H:3_M
6% CR/LFINF+DUC/H:3_M</v>
      </c>
      <c r="AN55" s="34" t="str">
        <f t="shared" si="46"/>
        <v>12.6% MUR/LWAL+DNO/H:1_B
5.4% MUR/LWAL+DNO/H:2_B
18.9% MCF/LWAL+DNO/H:1_B
8.1% MCF/LWAL+DNO/H:2_B
45% CR/LFINF+DNO/H:3_B
1.75% MCF/LWAL+DUC/H:1_B
0.75% MCF/LWAL+DUC/H:2_B
0.75% MR/LWAL+DUC/H:2_B
0.75% MR/LWAL+DUC/H:3_B
6% CR/LFINF+DUC/H:3_B</v>
      </c>
    </row>
    <row r="56" spans="1:43" x14ac:dyDescent="0.25">
      <c r="A56" s="19" t="s">
        <v>72</v>
      </c>
      <c r="B56" s="19" t="s">
        <v>65</v>
      </c>
      <c r="C56" s="19" t="s">
        <v>66</v>
      </c>
      <c r="D56" s="19" t="s">
        <v>67</v>
      </c>
      <c r="E56" s="19" t="s">
        <v>65</v>
      </c>
      <c r="F56" s="19" t="s">
        <v>66</v>
      </c>
      <c r="G56" s="19" t="s">
        <v>67</v>
      </c>
      <c r="H56" s="19" t="s">
        <v>65</v>
      </c>
      <c r="I56" s="19" t="s">
        <v>66</v>
      </c>
      <c r="J56" s="19" t="s">
        <v>67</v>
      </c>
      <c r="K56" s="19" t="s">
        <v>65</v>
      </c>
      <c r="L56" s="19" t="s">
        <v>66</v>
      </c>
      <c r="M56" s="19" t="s">
        <v>67</v>
      </c>
      <c r="N56" s="19" t="s">
        <v>65</v>
      </c>
      <c r="O56" s="19" t="s">
        <v>66</v>
      </c>
      <c r="P56" s="19" t="s">
        <v>67</v>
      </c>
      <c r="Q56" s="19" t="s">
        <v>65</v>
      </c>
      <c r="R56" s="19" t="s">
        <v>66</v>
      </c>
      <c r="S56" s="19" t="s">
        <v>67</v>
      </c>
      <c r="T56" s="19" t="s">
        <v>65</v>
      </c>
      <c r="U56" s="19" t="s">
        <v>66</v>
      </c>
      <c r="V56" s="19" t="s">
        <v>67</v>
      </c>
      <c r="W56" s="44" t="s">
        <v>43</v>
      </c>
      <c r="X56" s="44"/>
      <c r="Y56" s="44"/>
      <c r="Z56" s="45" t="s">
        <v>44</v>
      </c>
      <c r="AA56" s="45"/>
      <c r="AB56" s="45"/>
      <c r="AC56" s="46" t="s">
        <v>45</v>
      </c>
      <c r="AD56" s="46"/>
      <c r="AE56" s="46"/>
      <c r="AF56" s="47" t="s">
        <v>46</v>
      </c>
      <c r="AG56" s="47"/>
      <c r="AH56" s="47"/>
      <c r="AI56" s="48" t="s">
        <v>47</v>
      </c>
      <c r="AJ56" s="48"/>
      <c r="AK56" s="48"/>
      <c r="AL56" s="49" t="s">
        <v>48</v>
      </c>
      <c r="AM56" s="49"/>
      <c r="AN56" s="49"/>
      <c r="AO56" s="43" t="s">
        <v>49</v>
      </c>
      <c r="AP56" s="43"/>
      <c r="AQ56" s="43"/>
    </row>
    <row r="57" spans="1:43" x14ac:dyDescent="0.25">
      <c r="A57" t="s">
        <v>16</v>
      </c>
      <c r="B57" s="22">
        <f>Estrato_Alto!W42</f>
        <v>0</v>
      </c>
      <c r="C57" s="22">
        <f>Estrato_Medio!W42</f>
        <v>0</v>
      </c>
      <c r="D57" s="22">
        <f>Estrato_Bajo!W42</f>
        <v>0</v>
      </c>
      <c r="E57" s="20">
        <f>Estrato_Alto!W43</f>
        <v>0</v>
      </c>
      <c r="F57" s="20">
        <f>Estrato_Medio!W43</f>
        <v>0</v>
      </c>
      <c r="G57" s="20">
        <f>Estrato_Bajo!W43</f>
        <v>0</v>
      </c>
      <c r="H57" s="23">
        <f>Estrato_Alto!W44</f>
        <v>0</v>
      </c>
      <c r="I57" s="23">
        <f>Estrato_Medio!W44</f>
        <v>0</v>
      </c>
      <c r="J57" s="23">
        <f>Estrato_Bajo!W44</f>
        <v>0</v>
      </c>
      <c r="K57" s="24">
        <f>Estrato_Alto!W45</f>
        <v>0</v>
      </c>
      <c r="L57" s="24">
        <f>Estrato_Medio!W45</f>
        <v>0</v>
      </c>
      <c r="M57" s="24">
        <f>Estrato_Bajo!W45</f>
        <v>0</v>
      </c>
      <c r="N57" s="21">
        <f>Estrato_Alto!W46</f>
        <v>0</v>
      </c>
      <c r="O57" s="21">
        <f>Estrato_Medio!W46</f>
        <v>0</v>
      </c>
      <c r="P57" s="21">
        <f>Estrato_Bajo!W46</f>
        <v>0</v>
      </c>
      <c r="Q57" s="25">
        <f>Estrato_Alto!W47</f>
        <v>0</v>
      </c>
      <c r="R57" s="25">
        <f>Estrato_Medio!W47</f>
        <v>0</v>
      </c>
      <c r="S57" s="25">
        <f>Estrato_Bajo!W47</f>
        <v>0</v>
      </c>
      <c r="T57" s="26">
        <f>Estrato_Alto!W48</f>
        <v>0</v>
      </c>
      <c r="U57" s="26">
        <f>Estrato_Medio!W48</f>
        <v>0</v>
      </c>
      <c r="V57" s="26">
        <f>Estrato_Bajo!W48</f>
        <v>0</v>
      </c>
      <c r="W57" t="str">
        <f>IF(B57=0,"",CONCATENATE(ROUND(B57,2),"% ",$A57,"_",RIGHT(LEFT(B$15,9),1)))</f>
        <v/>
      </c>
      <c r="X57" t="str">
        <f t="shared" ref="X57:AQ63" si="47">IF(C57=0,"",CONCATENATE(ROUND(C57,2),"% ",$A57,"_",RIGHT(LEFT(C$15,9),1)))</f>
        <v/>
      </c>
      <c r="Y57" t="str">
        <f t="shared" si="47"/>
        <v/>
      </c>
      <c r="Z57" t="str">
        <f t="shared" si="47"/>
        <v/>
      </c>
      <c r="AA57" t="str">
        <f t="shared" si="47"/>
        <v/>
      </c>
      <c r="AB57" t="str">
        <f t="shared" si="47"/>
        <v/>
      </c>
      <c r="AC57" t="str">
        <f t="shared" si="47"/>
        <v/>
      </c>
      <c r="AD57" t="str">
        <f t="shared" si="47"/>
        <v/>
      </c>
      <c r="AE57" t="str">
        <f t="shared" si="47"/>
        <v/>
      </c>
      <c r="AF57" t="str">
        <f t="shared" si="47"/>
        <v/>
      </c>
      <c r="AG57" t="str">
        <f t="shared" si="47"/>
        <v/>
      </c>
      <c r="AH57" t="str">
        <f t="shared" si="47"/>
        <v/>
      </c>
      <c r="AI57" t="str">
        <f t="shared" si="47"/>
        <v/>
      </c>
      <c r="AJ57" t="str">
        <f t="shared" si="47"/>
        <v/>
      </c>
      <c r="AK57" t="str">
        <f t="shared" si="47"/>
        <v/>
      </c>
      <c r="AL57" t="str">
        <f t="shared" si="47"/>
        <v/>
      </c>
      <c r="AM57" t="str">
        <f t="shared" si="47"/>
        <v/>
      </c>
      <c r="AN57" t="str">
        <f t="shared" si="47"/>
        <v/>
      </c>
      <c r="AO57" t="str">
        <f t="shared" si="47"/>
        <v/>
      </c>
      <c r="AP57" t="str">
        <f t="shared" si="47"/>
        <v/>
      </c>
      <c r="AQ57" t="str">
        <f t="shared" si="47"/>
        <v/>
      </c>
    </row>
    <row r="58" spans="1:43" x14ac:dyDescent="0.25">
      <c r="A58" t="s">
        <v>17</v>
      </c>
      <c r="B58" s="22">
        <f>Estrato_Alto!X42</f>
        <v>11.25</v>
      </c>
      <c r="C58" s="22">
        <f>Estrato_Medio!X42</f>
        <v>18.75</v>
      </c>
      <c r="D58" s="22">
        <f>Estrato_Bajo!X42</f>
        <v>26.25</v>
      </c>
      <c r="E58" s="20">
        <f>Estrato_Alto!X43</f>
        <v>15</v>
      </c>
      <c r="F58" s="20">
        <f>Estrato_Medio!X43</f>
        <v>18.75</v>
      </c>
      <c r="G58" s="20">
        <f>Estrato_Bajo!X43</f>
        <v>26.25</v>
      </c>
      <c r="H58" s="23">
        <f>Estrato_Alto!X44</f>
        <v>15</v>
      </c>
      <c r="I58" s="23">
        <f>Estrato_Medio!X44</f>
        <v>18.75</v>
      </c>
      <c r="J58" s="23">
        <f>Estrato_Bajo!X44</f>
        <v>26.25</v>
      </c>
      <c r="K58" s="24">
        <f>Estrato_Alto!X45</f>
        <v>37.5</v>
      </c>
      <c r="L58" s="24">
        <f>Estrato_Medio!X45</f>
        <v>37.5</v>
      </c>
      <c r="M58" s="24">
        <f>Estrato_Bajo!X45</f>
        <v>37.5</v>
      </c>
      <c r="N58" s="21">
        <f>Estrato_Alto!X46</f>
        <v>33.75</v>
      </c>
      <c r="O58" s="21">
        <f>Estrato_Medio!X46</f>
        <v>33.75</v>
      </c>
      <c r="P58" s="21">
        <f>Estrato_Bajo!X46</f>
        <v>33.75</v>
      </c>
      <c r="Q58" s="25">
        <f>Estrato_Alto!X47</f>
        <v>45</v>
      </c>
      <c r="R58" s="25">
        <f>Estrato_Medio!X47</f>
        <v>45</v>
      </c>
      <c r="S58" s="25">
        <f>Estrato_Bajo!X47</f>
        <v>45</v>
      </c>
      <c r="T58" s="26">
        <f>Estrato_Alto!X48</f>
        <v>50</v>
      </c>
      <c r="U58" s="26">
        <f>Estrato_Medio!X48</f>
        <v>50</v>
      </c>
      <c r="V58" s="26">
        <f>Estrato_Bajo!X48</f>
        <v>50</v>
      </c>
      <c r="W58" t="str">
        <f t="shared" ref="W58:W80" si="48">IF(B58=0,"",CONCATENATE(ROUND(B58,2),"% ",$A58,"_",RIGHT(LEFT(B$15,9),1)))</f>
        <v>11.25% MUR/LWAL+DNO/H:2_A</v>
      </c>
      <c r="X58" t="str">
        <f t="shared" si="47"/>
        <v>18.75% MUR/LWAL+DNO/H:2_M</v>
      </c>
      <c r="Y58" t="str">
        <f t="shared" si="47"/>
        <v>26.25% MUR/LWAL+DNO/H:2_B</v>
      </c>
      <c r="Z58" t="str">
        <f t="shared" si="47"/>
        <v>15% MUR/LWAL+DNO/H:2_A</v>
      </c>
      <c r="AA58" t="str">
        <f t="shared" si="47"/>
        <v>18.75% MUR/LWAL+DNO/H:2_M</v>
      </c>
      <c r="AB58" t="str">
        <f t="shared" si="47"/>
        <v>26.25% MUR/LWAL+DNO/H:2_B</v>
      </c>
      <c r="AC58" t="str">
        <f t="shared" si="47"/>
        <v>15% MUR/LWAL+DNO/H:2_A</v>
      </c>
      <c r="AD58" t="str">
        <f t="shared" si="47"/>
        <v>18.75% MUR/LWAL+DNO/H:2_M</v>
      </c>
      <c r="AE58" t="str">
        <f t="shared" si="47"/>
        <v>26.25% MUR/LWAL+DNO/H:2_B</v>
      </c>
      <c r="AF58" t="str">
        <f t="shared" si="47"/>
        <v>37.5% MUR/LWAL+DNO/H:2_A</v>
      </c>
      <c r="AG58" t="str">
        <f t="shared" si="47"/>
        <v>37.5% MUR/LWAL+DNO/H:2_M</v>
      </c>
      <c r="AH58" t="str">
        <f t="shared" si="47"/>
        <v>37.5% MUR/LWAL+DNO/H:2_B</v>
      </c>
      <c r="AI58" t="str">
        <f t="shared" si="47"/>
        <v>33.75% MUR/LWAL+DNO/H:2_A</v>
      </c>
      <c r="AJ58" t="str">
        <f t="shared" si="47"/>
        <v>33.75% MUR/LWAL+DNO/H:2_M</v>
      </c>
      <c r="AK58" t="str">
        <f t="shared" si="47"/>
        <v>33.75% MUR/LWAL+DNO/H:2_B</v>
      </c>
      <c r="AL58" t="str">
        <f t="shared" si="47"/>
        <v>45% MUR/LWAL+DNO/H:2_A</v>
      </c>
      <c r="AM58" t="str">
        <f t="shared" si="47"/>
        <v>45% MUR/LWAL+DNO/H:2_M</v>
      </c>
      <c r="AN58" t="str">
        <f t="shared" si="47"/>
        <v>45% MUR/LWAL+DNO/H:2_B</v>
      </c>
      <c r="AO58" t="str">
        <f t="shared" si="47"/>
        <v>50% MUR/LWAL+DNO/H:2_A</v>
      </c>
      <c r="AP58" t="str">
        <f t="shared" si="47"/>
        <v>50% MUR/LWAL+DNO/H:2_M</v>
      </c>
      <c r="AQ58" t="str">
        <f t="shared" si="47"/>
        <v>50% MUR/LWAL+DNO/H:2_B</v>
      </c>
    </row>
    <row r="59" spans="1:43" x14ac:dyDescent="0.25">
      <c r="A59" t="s">
        <v>18</v>
      </c>
      <c r="B59" s="22">
        <f>Estrato_Alto!Y42</f>
        <v>3.75</v>
      </c>
      <c r="C59" s="22">
        <f>Estrato_Medio!Y42</f>
        <v>6.25</v>
      </c>
      <c r="D59" s="22">
        <f>Estrato_Bajo!Y42</f>
        <v>8.75</v>
      </c>
      <c r="E59" s="20">
        <f>Estrato_Alto!Y43</f>
        <v>5</v>
      </c>
      <c r="F59" s="20">
        <f>Estrato_Medio!Y43</f>
        <v>6.25</v>
      </c>
      <c r="G59" s="20">
        <f>Estrato_Bajo!Y43</f>
        <v>8.75</v>
      </c>
      <c r="H59" s="23">
        <f>Estrato_Alto!Y44</f>
        <v>5</v>
      </c>
      <c r="I59" s="23">
        <f>Estrato_Medio!Y44</f>
        <v>6.25</v>
      </c>
      <c r="J59" s="23">
        <f>Estrato_Bajo!Y44</f>
        <v>8.75</v>
      </c>
      <c r="K59" s="24">
        <f>Estrato_Alto!Y45</f>
        <v>12.5</v>
      </c>
      <c r="L59" s="24">
        <f>Estrato_Medio!Y45</f>
        <v>12.5</v>
      </c>
      <c r="M59" s="24">
        <f>Estrato_Bajo!Y45</f>
        <v>12.5</v>
      </c>
      <c r="N59" s="21">
        <f>Estrato_Alto!Y46</f>
        <v>11.25</v>
      </c>
      <c r="O59" s="21">
        <f>Estrato_Medio!Y46</f>
        <v>11.25</v>
      </c>
      <c r="P59" s="21">
        <f>Estrato_Bajo!Y46</f>
        <v>11.25</v>
      </c>
      <c r="Q59" s="25">
        <f>Estrato_Alto!Y47</f>
        <v>15</v>
      </c>
      <c r="R59" s="25">
        <f>Estrato_Medio!Y47</f>
        <v>15</v>
      </c>
      <c r="S59" s="25">
        <f>Estrato_Bajo!Y47</f>
        <v>15</v>
      </c>
      <c r="T59" s="26">
        <f>Estrato_Alto!Y48</f>
        <v>0</v>
      </c>
      <c r="U59" s="26">
        <f>Estrato_Medio!Y48</f>
        <v>0</v>
      </c>
      <c r="V59" s="26">
        <f>Estrato_Bajo!Y48</f>
        <v>0</v>
      </c>
      <c r="W59" t="str">
        <f t="shared" si="48"/>
        <v>3.75% MUR/LWAL+DNO/H:3_A</v>
      </c>
      <c r="X59" t="str">
        <f t="shared" si="47"/>
        <v>6.25% MUR/LWAL+DNO/H:3_M</v>
      </c>
      <c r="Y59" t="str">
        <f t="shared" si="47"/>
        <v>8.75% MUR/LWAL+DNO/H:3_B</v>
      </c>
      <c r="Z59" t="str">
        <f t="shared" si="47"/>
        <v>5% MUR/LWAL+DNO/H:3_A</v>
      </c>
      <c r="AA59" t="str">
        <f t="shared" si="47"/>
        <v>6.25% MUR/LWAL+DNO/H:3_M</v>
      </c>
      <c r="AB59" t="str">
        <f t="shared" si="47"/>
        <v>8.75% MUR/LWAL+DNO/H:3_B</v>
      </c>
      <c r="AC59" t="str">
        <f t="shared" si="47"/>
        <v>5% MUR/LWAL+DNO/H:3_A</v>
      </c>
      <c r="AD59" t="str">
        <f t="shared" si="47"/>
        <v>6.25% MUR/LWAL+DNO/H:3_M</v>
      </c>
      <c r="AE59" t="str">
        <f t="shared" si="47"/>
        <v>8.75% MUR/LWAL+DNO/H:3_B</v>
      </c>
      <c r="AF59" t="str">
        <f t="shared" si="47"/>
        <v>12.5% MUR/LWAL+DNO/H:3_A</v>
      </c>
      <c r="AG59" t="str">
        <f t="shared" si="47"/>
        <v>12.5% MUR/LWAL+DNO/H:3_M</v>
      </c>
      <c r="AH59" t="str">
        <f t="shared" si="47"/>
        <v>12.5% MUR/LWAL+DNO/H:3_B</v>
      </c>
      <c r="AI59" t="str">
        <f t="shared" si="47"/>
        <v>11.25% MUR/LWAL+DNO/H:3_A</v>
      </c>
      <c r="AJ59" t="str">
        <f t="shared" si="47"/>
        <v>11.25% MUR/LWAL+DNO/H:3_M</v>
      </c>
      <c r="AK59" t="str">
        <f t="shared" si="47"/>
        <v>11.25% MUR/LWAL+DNO/H:3_B</v>
      </c>
      <c r="AL59" t="str">
        <f t="shared" si="47"/>
        <v>15% MUR/LWAL+DNO/H:3_A</v>
      </c>
      <c r="AM59" t="str">
        <f t="shared" si="47"/>
        <v>15% MUR/LWAL+DNO/H:3_M</v>
      </c>
      <c r="AN59" t="str">
        <f t="shared" si="47"/>
        <v>15% MUR/LWAL+DNO/H:3_B</v>
      </c>
      <c r="AO59" t="str">
        <f t="shared" si="47"/>
        <v/>
      </c>
      <c r="AP59" t="str">
        <f t="shared" si="47"/>
        <v/>
      </c>
      <c r="AQ59" t="str">
        <f t="shared" si="47"/>
        <v/>
      </c>
    </row>
    <row r="60" spans="1:43" x14ac:dyDescent="0.25">
      <c r="A60" t="s">
        <v>19</v>
      </c>
      <c r="B60" s="22">
        <f>Estrato_Alto!Z42</f>
        <v>0</v>
      </c>
      <c r="C60" s="22">
        <f>Estrato_Medio!Z42</f>
        <v>0</v>
      </c>
      <c r="D60" s="22">
        <f>Estrato_Bajo!Z42</f>
        <v>0</v>
      </c>
      <c r="E60" s="20">
        <f>Estrato_Alto!Z43</f>
        <v>0</v>
      </c>
      <c r="F60" s="20">
        <f>Estrato_Medio!Z43</f>
        <v>0</v>
      </c>
      <c r="G60" s="20">
        <f>Estrato_Bajo!Z43</f>
        <v>0</v>
      </c>
      <c r="H60" s="23">
        <f>Estrato_Alto!Z44</f>
        <v>0</v>
      </c>
      <c r="I60" s="23">
        <f>Estrato_Medio!Z44</f>
        <v>0</v>
      </c>
      <c r="J60" s="23">
        <f>Estrato_Bajo!Z44</f>
        <v>0</v>
      </c>
      <c r="K60" s="24">
        <f>Estrato_Alto!Z45</f>
        <v>0</v>
      </c>
      <c r="L60" s="24">
        <f>Estrato_Medio!Z45</f>
        <v>0</v>
      </c>
      <c r="M60" s="24">
        <f>Estrato_Bajo!Z45</f>
        <v>0</v>
      </c>
      <c r="N60" s="21">
        <f>Estrato_Alto!Z46</f>
        <v>0</v>
      </c>
      <c r="O60" s="21">
        <f>Estrato_Medio!Z46</f>
        <v>0</v>
      </c>
      <c r="P60" s="21">
        <f>Estrato_Bajo!Z46</f>
        <v>0</v>
      </c>
      <c r="Q60" s="25">
        <f>Estrato_Alto!Z47</f>
        <v>0</v>
      </c>
      <c r="R60" s="25">
        <f>Estrato_Medio!Z47</f>
        <v>0</v>
      </c>
      <c r="S60" s="25">
        <f>Estrato_Bajo!Z47</f>
        <v>0</v>
      </c>
      <c r="T60" s="26">
        <f>Estrato_Alto!Z48</f>
        <v>0</v>
      </c>
      <c r="U60" s="26">
        <f>Estrato_Medio!Z48</f>
        <v>0</v>
      </c>
      <c r="V60" s="26">
        <f>Estrato_Bajo!Z48</f>
        <v>0</v>
      </c>
      <c r="W60" t="str">
        <f t="shared" si="48"/>
        <v/>
      </c>
      <c r="X60" t="str">
        <f t="shared" si="47"/>
        <v/>
      </c>
      <c r="Y60" t="str">
        <f t="shared" si="47"/>
        <v/>
      </c>
      <c r="Z60" t="str">
        <f t="shared" si="47"/>
        <v/>
      </c>
      <c r="AA60" t="str">
        <f t="shared" si="47"/>
        <v/>
      </c>
      <c r="AB60" t="str">
        <f t="shared" si="47"/>
        <v/>
      </c>
      <c r="AC60" t="str">
        <f t="shared" si="47"/>
        <v/>
      </c>
      <c r="AD60" t="str">
        <f t="shared" si="47"/>
        <v/>
      </c>
      <c r="AE60" t="str">
        <f t="shared" si="47"/>
        <v/>
      </c>
      <c r="AF60" t="str">
        <f t="shared" si="47"/>
        <v/>
      </c>
      <c r="AG60" t="str">
        <f t="shared" si="47"/>
        <v/>
      </c>
      <c r="AH60" t="str">
        <f t="shared" si="47"/>
        <v/>
      </c>
      <c r="AI60" t="str">
        <f t="shared" si="47"/>
        <v/>
      </c>
      <c r="AJ60" t="str">
        <f t="shared" si="47"/>
        <v/>
      </c>
      <c r="AK60" t="str">
        <f t="shared" si="47"/>
        <v/>
      </c>
      <c r="AL60" t="str">
        <f t="shared" si="47"/>
        <v/>
      </c>
      <c r="AM60" t="str">
        <f t="shared" si="47"/>
        <v/>
      </c>
      <c r="AN60" t="str">
        <f t="shared" si="47"/>
        <v/>
      </c>
      <c r="AO60" t="str">
        <f t="shared" si="47"/>
        <v/>
      </c>
      <c r="AP60" t="str">
        <f t="shared" si="47"/>
        <v/>
      </c>
      <c r="AQ60" t="str">
        <f t="shared" si="47"/>
        <v/>
      </c>
    </row>
    <row r="61" spans="1:43" x14ac:dyDescent="0.25">
      <c r="A61" t="s">
        <v>20</v>
      </c>
      <c r="B61" s="22">
        <f>Estrato_Alto!AA42</f>
        <v>7.5</v>
      </c>
      <c r="C61" s="22">
        <f>Estrato_Medio!AA42</f>
        <v>7.5</v>
      </c>
      <c r="D61" s="22">
        <f>Estrato_Bajo!AA42</f>
        <v>11.25</v>
      </c>
      <c r="E61" s="20">
        <f>Estrato_Alto!AA43</f>
        <v>7.5</v>
      </c>
      <c r="F61" s="20">
        <f>Estrato_Medio!AA43</f>
        <v>7.5</v>
      </c>
      <c r="G61" s="20">
        <f>Estrato_Bajo!AA43</f>
        <v>11.25</v>
      </c>
      <c r="H61" s="23">
        <f>Estrato_Alto!AA44</f>
        <v>7.5</v>
      </c>
      <c r="I61" s="23">
        <f>Estrato_Medio!AA44</f>
        <v>7.5</v>
      </c>
      <c r="J61" s="23">
        <f>Estrato_Bajo!AA44</f>
        <v>11.25</v>
      </c>
      <c r="K61" s="24">
        <f>Estrato_Alto!AA45</f>
        <v>7.5</v>
      </c>
      <c r="L61" s="24">
        <f>Estrato_Medio!AA45</f>
        <v>7.5</v>
      </c>
      <c r="M61" s="24">
        <f>Estrato_Bajo!AA45</f>
        <v>7.5</v>
      </c>
      <c r="N61" s="21">
        <f>Estrato_Alto!AA46</f>
        <v>7.5</v>
      </c>
      <c r="O61" s="21">
        <f>Estrato_Medio!AA46</f>
        <v>7.5</v>
      </c>
      <c r="P61" s="21">
        <f>Estrato_Bajo!AA46</f>
        <v>7.5</v>
      </c>
      <c r="Q61" s="25">
        <f>Estrato_Alto!AA47</f>
        <v>11.25</v>
      </c>
      <c r="R61" s="25">
        <f>Estrato_Medio!AA47</f>
        <v>11.25</v>
      </c>
      <c r="S61" s="25">
        <f>Estrato_Bajo!AA47</f>
        <v>11.25</v>
      </c>
      <c r="T61" s="26">
        <f>Estrato_Alto!AA48</f>
        <v>50</v>
      </c>
      <c r="U61" s="26">
        <f>Estrato_Medio!AA48</f>
        <v>50</v>
      </c>
      <c r="V61" s="26">
        <f>Estrato_Bajo!AA48</f>
        <v>50</v>
      </c>
      <c r="W61" t="str">
        <f t="shared" si="48"/>
        <v>7.5% MCF/LWAL+DNO/H:2_A</v>
      </c>
      <c r="X61" t="str">
        <f t="shared" si="47"/>
        <v>7.5% MCF/LWAL+DNO/H:2_M</v>
      </c>
      <c r="Y61" t="str">
        <f t="shared" si="47"/>
        <v>11.25% MCF/LWAL+DNO/H:2_B</v>
      </c>
      <c r="Z61" t="str">
        <f t="shared" si="47"/>
        <v>7.5% MCF/LWAL+DNO/H:2_A</v>
      </c>
      <c r="AA61" t="str">
        <f t="shared" si="47"/>
        <v>7.5% MCF/LWAL+DNO/H:2_M</v>
      </c>
      <c r="AB61" t="str">
        <f t="shared" si="47"/>
        <v>11.25% MCF/LWAL+DNO/H:2_B</v>
      </c>
      <c r="AC61" t="str">
        <f t="shared" si="47"/>
        <v>7.5% MCF/LWAL+DNO/H:2_A</v>
      </c>
      <c r="AD61" t="str">
        <f t="shared" si="47"/>
        <v>7.5% MCF/LWAL+DNO/H:2_M</v>
      </c>
      <c r="AE61" t="str">
        <f t="shared" si="47"/>
        <v>11.25% MCF/LWAL+DNO/H:2_B</v>
      </c>
      <c r="AF61" t="str">
        <f t="shared" si="47"/>
        <v>7.5% MCF/LWAL+DNO/H:2_A</v>
      </c>
      <c r="AG61" t="str">
        <f t="shared" si="47"/>
        <v>7.5% MCF/LWAL+DNO/H:2_M</v>
      </c>
      <c r="AH61" t="str">
        <f t="shared" si="47"/>
        <v>7.5% MCF/LWAL+DNO/H:2_B</v>
      </c>
      <c r="AI61" t="str">
        <f t="shared" si="47"/>
        <v>7.5% MCF/LWAL+DNO/H:2_A</v>
      </c>
      <c r="AJ61" t="str">
        <f t="shared" si="47"/>
        <v>7.5% MCF/LWAL+DNO/H:2_M</v>
      </c>
      <c r="AK61" t="str">
        <f t="shared" si="47"/>
        <v>7.5% MCF/LWAL+DNO/H:2_B</v>
      </c>
      <c r="AL61" t="str">
        <f t="shared" si="47"/>
        <v>11.25% MCF/LWAL+DNO/H:2_A</v>
      </c>
      <c r="AM61" t="str">
        <f t="shared" si="47"/>
        <v>11.25% MCF/LWAL+DNO/H:2_M</v>
      </c>
      <c r="AN61" t="str">
        <f t="shared" si="47"/>
        <v>11.25% MCF/LWAL+DNO/H:2_B</v>
      </c>
      <c r="AO61" t="str">
        <f t="shared" si="47"/>
        <v>50% MCF/LWAL+DNO/H:2_A</v>
      </c>
      <c r="AP61" t="str">
        <f t="shared" si="47"/>
        <v>50% MCF/LWAL+DNO/H:2_M</v>
      </c>
      <c r="AQ61" t="str">
        <f t="shared" si="47"/>
        <v>50% MCF/LWAL+DNO/H:2_B</v>
      </c>
    </row>
    <row r="62" spans="1:43" x14ac:dyDescent="0.25">
      <c r="A62" t="s">
        <v>21</v>
      </c>
      <c r="B62" s="22">
        <f>Estrato_Alto!AB42</f>
        <v>2.5</v>
      </c>
      <c r="C62" s="22">
        <f>Estrato_Medio!AB42</f>
        <v>2.5</v>
      </c>
      <c r="D62" s="22">
        <f>Estrato_Bajo!AB42</f>
        <v>3.75</v>
      </c>
      <c r="E62" s="20">
        <f>Estrato_Alto!AB43</f>
        <v>2.5</v>
      </c>
      <c r="F62" s="20">
        <f>Estrato_Medio!AB43</f>
        <v>2.5</v>
      </c>
      <c r="G62" s="20">
        <f>Estrato_Bajo!AB43</f>
        <v>3.75</v>
      </c>
      <c r="H62" s="23">
        <f>Estrato_Alto!AB44</f>
        <v>2.5</v>
      </c>
      <c r="I62" s="23">
        <f>Estrato_Medio!AB44</f>
        <v>2.5</v>
      </c>
      <c r="J62" s="23">
        <f>Estrato_Bajo!AB44</f>
        <v>3.75</v>
      </c>
      <c r="K62" s="24">
        <f>Estrato_Alto!AB45</f>
        <v>2.5</v>
      </c>
      <c r="L62" s="24">
        <f>Estrato_Medio!AB45</f>
        <v>2.5</v>
      </c>
      <c r="M62" s="24">
        <f>Estrato_Bajo!AB45</f>
        <v>2.5</v>
      </c>
      <c r="N62" s="21">
        <f>Estrato_Alto!AB46</f>
        <v>2.5</v>
      </c>
      <c r="O62" s="21">
        <f>Estrato_Medio!AB46</f>
        <v>2.5</v>
      </c>
      <c r="P62" s="21">
        <f>Estrato_Bajo!AB46</f>
        <v>2.5</v>
      </c>
      <c r="Q62" s="25">
        <f>Estrato_Alto!AB47</f>
        <v>3.75</v>
      </c>
      <c r="R62" s="25">
        <f>Estrato_Medio!AB47</f>
        <v>3.75</v>
      </c>
      <c r="S62" s="25">
        <f>Estrato_Bajo!AB47</f>
        <v>3.75</v>
      </c>
      <c r="T62" s="26">
        <f>Estrato_Alto!AB48</f>
        <v>0</v>
      </c>
      <c r="U62" s="26">
        <f>Estrato_Medio!AB48</f>
        <v>0</v>
      </c>
      <c r="V62" s="26">
        <f>Estrato_Bajo!AB48</f>
        <v>0</v>
      </c>
      <c r="W62" t="str">
        <f t="shared" si="48"/>
        <v>2.5% MCF/LWAL+DNO/H:3_A</v>
      </c>
      <c r="X62" t="str">
        <f t="shared" si="47"/>
        <v>2.5% MCF/LWAL+DNO/H:3_M</v>
      </c>
      <c r="Y62" t="str">
        <f t="shared" si="47"/>
        <v>3.75% MCF/LWAL+DNO/H:3_B</v>
      </c>
      <c r="Z62" t="str">
        <f t="shared" si="47"/>
        <v>2.5% MCF/LWAL+DNO/H:3_A</v>
      </c>
      <c r="AA62" t="str">
        <f t="shared" si="47"/>
        <v>2.5% MCF/LWAL+DNO/H:3_M</v>
      </c>
      <c r="AB62" t="str">
        <f t="shared" si="47"/>
        <v>3.75% MCF/LWAL+DNO/H:3_B</v>
      </c>
      <c r="AC62" t="str">
        <f t="shared" si="47"/>
        <v>2.5% MCF/LWAL+DNO/H:3_A</v>
      </c>
      <c r="AD62" t="str">
        <f t="shared" si="47"/>
        <v>2.5% MCF/LWAL+DNO/H:3_M</v>
      </c>
      <c r="AE62" t="str">
        <f t="shared" si="47"/>
        <v>3.75% MCF/LWAL+DNO/H:3_B</v>
      </c>
      <c r="AF62" t="str">
        <f t="shared" si="47"/>
        <v>2.5% MCF/LWAL+DNO/H:3_A</v>
      </c>
      <c r="AG62" t="str">
        <f t="shared" si="47"/>
        <v>2.5% MCF/LWAL+DNO/H:3_M</v>
      </c>
      <c r="AH62" t="str">
        <f t="shared" si="47"/>
        <v>2.5% MCF/LWAL+DNO/H:3_B</v>
      </c>
      <c r="AI62" t="str">
        <f t="shared" si="47"/>
        <v>2.5% MCF/LWAL+DNO/H:3_A</v>
      </c>
      <c r="AJ62" t="str">
        <f t="shared" si="47"/>
        <v>2.5% MCF/LWAL+DNO/H:3_M</v>
      </c>
      <c r="AK62" t="str">
        <f t="shared" si="47"/>
        <v>2.5% MCF/LWAL+DNO/H:3_B</v>
      </c>
      <c r="AL62" t="str">
        <f t="shared" si="47"/>
        <v>3.75% MCF/LWAL+DNO/H:3_A</v>
      </c>
      <c r="AM62" t="str">
        <f t="shared" si="47"/>
        <v>3.75% MCF/LWAL+DNO/H:3_M</v>
      </c>
      <c r="AN62" t="str">
        <f t="shared" si="47"/>
        <v>3.75% MCF/LWAL+DNO/H:3_B</v>
      </c>
      <c r="AO62" t="str">
        <f t="shared" si="47"/>
        <v/>
      </c>
      <c r="AP62" t="str">
        <f t="shared" si="47"/>
        <v/>
      </c>
      <c r="AQ62" t="str">
        <f t="shared" si="47"/>
        <v/>
      </c>
    </row>
    <row r="63" spans="1:43" x14ac:dyDescent="0.25">
      <c r="A63" t="s">
        <v>35</v>
      </c>
      <c r="B63" s="22">
        <f>Estrato_Alto!AC42</f>
        <v>0</v>
      </c>
      <c r="C63" s="22">
        <f>Estrato_Medio!AC42</f>
        <v>0</v>
      </c>
      <c r="D63" s="22">
        <f>Estrato_Bajo!AC42</f>
        <v>0</v>
      </c>
      <c r="E63" s="20">
        <f>Estrato_Alto!AC43</f>
        <v>0</v>
      </c>
      <c r="F63" s="20">
        <f>Estrato_Medio!AC43</f>
        <v>0</v>
      </c>
      <c r="G63" s="20">
        <f>Estrato_Bajo!AC43</f>
        <v>0</v>
      </c>
      <c r="H63" s="23">
        <f>Estrato_Alto!AC44</f>
        <v>0</v>
      </c>
      <c r="I63" s="23">
        <f>Estrato_Medio!AC44</f>
        <v>0</v>
      </c>
      <c r="J63" s="23">
        <f>Estrato_Bajo!AC44</f>
        <v>0</v>
      </c>
      <c r="K63" s="24">
        <f>Estrato_Alto!AC45</f>
        <v>0</v>
      </c>
      <c r="L63" s="24">
        <f>Estrato_Medio!AC45</f>
        <v>0</v>
      </c>
      <c r="M63" s="24">
        <f>Estrato_Bajo!AC45</f>
        <v>0</v>
      </c>
      <c r="N63" s="21">
        <f>Estrato_Alto!AC46</f>
        <v>0</v>
      </c>
      <c r="O63" s="21">
        <f>Estrato_Medio!AC46</f>
        <v>0</v>
      </c>
      <c r="P63" s="21">
        <f>Estrato_Bajo!AC46</f>
        <v>0</v>
      </c>
      <c r="Q63" s="25">
        <f>Estrato_Alto!AC47</f>
        <v>0</v>
      </c>
      <c r="R63" s="25">
        <f>Estrato_Medio!AC47</f>
        <v>0</v>
      </c>
      <c r="S63" s="25">
        <f>Estrato_Bajo!AC47</f>
        <v>0</v>
      </c>
      <c r="T63" s="26">
        <f>Estrato_Alto!AC48</f>
        <v>0</v>
      </c>
      <c r="U63" s="26">
        <f>Estrato_Medio!AC48</f>
        <v>0</v>
      </c>
      <c r="V63" s="26">
        <f>Estrato_Bajo!AC48</f>
        <v>0</v>
      </c>
      <c r="W63" t="str">
        <f t="shared" si="48"/>
        <v/>
      </c>
      <c r="X63" t="str">
        <f t="shared" si="47"/>
        <v/>
      </c>
      <c r="Y63" t="str">
        <f t="shared" si="47"/>
        <v/>
      </c>
      <c r="Z63" t="str">
        <f t="shared" si="47"/>
        <v/>
      </c>
      <c r="AA63" t="str">
        <f t="shared" si="47"/>
        <v/>
      </c>
      <c r="AB63" t="str">
        <f t="shared" si="47"/>
        <v/>
      </c>
      <c r="AC63" t="str">
        <f t="shared" si="47"/>
        <v/>
      </c>
      <c r="AD63" t="str">
        <f t="shared" si="47"/>
        <v/>
      </c>
      <c r="AE63" t="str">
        <f t="shared" si="47"/>
        <v/>
      </c>
      <c r="AF63" t="str">
        <f t="shared" si="47"/>
        <v/>
      </c>
      <c r="AG63" t="str">
        <f t="shared" si="47"/>
        <v/>
      </c>
      <c r="AH63" t="str">
        <f t="shared" si="47"/>
        <v/>
      </c>
      <c r="AI63" t="str">
        <f t="shared" si="47"/>
        <v/>
      </c>
      <c r="AJ63" t="str">
        <f t="shared" si="47"/>
        <v/>
      </c>
      <c r="AK63" t="str">
        <f t="shared" si="47"/>
        <v/>
      </c>
      <c r="AL63" t="str">
        <f t="shared" si="47"/>
        <v/>
      </c>
      <c r="AM63" t="str">
        <f t="shared" ref="AM63:AM80" si="49">IF(R63=0,"",CONCATENATE(ROUND(R63,2),"% ",$A63,"_",RIGHT(LEFT(R$15,9),1)))</f>
        <v/>
      </c>
      <c r="AN63" t="str">
        <f t="shared" ref="AN63:AN80" si="50">IF(S63=0,"",CONCATENATE(ROUND(S63,2),"% ",$A63,"_",RIGHT(LEFT(S$15,9),1)))</f>
        <v/>
      </c>
      <c r="AO63" t="str">
        <f t="shared" ref="AO63:AO80" si="51">IF(T63=0,"",CONCATENATE(ROUND(T63,2),"% ",$A63,"_",RIGHT(LEFT(T$15,9),1)))</f>
        <v/>
      </c>
      <c r="AP63" t="str">
        <f t="shared" ref="AP63:AP80" si="52">IF(U63=0,"",CONCATENATE(ROUND(U63,2),"% ",$A63,"_",RIGHT(LEFT(U$15,9),1)))</f>
        <v/>
      </c>
      <c r="AQ63" t="str">
        <f t="shared" ref="AQ63:AQ80" si="53">IF(V63=0,"",CONCATENATE(ROUND(V63,2),"% ",$A63,"_",RIGHT(LEFT(V$15,9),1)))</f>
        <v/>
      </c>
    </row>
    <row r="64" spans="1:43" x14ac:dyDescent="0.25">
      <c r="A64" t="s">
        <v>36</v>
      </c>
      <c r="B64" s="22">
        <f>Estrato_Alto!AD42</f>
        <v>0</v>
      </c>
      <c r="C64" s="22">
        <f>Estrato_Medio!AD42</f>
        <v>0</v>
      </c>
      <c r="D64" s="22">
        <f>Estrato_Bajo!AD42</f>
        <v>0</v>
      </c>
      <c r="E64" s="20">
        <f>Estrato_Alto!AD43</f>
        <v>0</v>
      </c>
      <c r="F64" s="20">
        <f>Estrato_Medio!AD43</f>
        <v>0</v>
      </c>
      <c r="G64" s="20">
        <f>Estrato_Bajo!AD43</f>
        <v>0</v>
      </c>
      <c r="H64" s="23">
        <f>Estrato_Alto!AD44</f>
        <v>0</v>
      </c>
      <c r="I64" s="23">
        <f>Estrato_Medio!AD44</f>
        <v>0</v>
      </c>
      <c r="J64" s="23">
        <f>Estrato_Bajo!AD44</f>
        <v>0</v>
      </c>
      <c r="K64" s="24">
        <f>Estrato_Alto!AD45</f>
        <v>0</v>
      </c>
      <c r="L64" s="24">
        <f>Estrato_Medio!AD45</f>
        <v>0</v>
      </c>
      <c r="M64" s="24">
        <f>Estrato_Bajo!AD45</f>
        <v>0</v>
      </c>
      <c r="N64" s="21">
        <f>Estrato_Alto!AD46</f>
        <v>0</v>
      </c>
      <c r="O64" s="21">
        <f>Estrato_Medio!AD46</f>
        <v>0</v>
      </c>
      <c r="P64" s="21">
        <f>Estrato_Bajo!AD46</f>
        <v>0</v>
      </c>
      <c r="Q64" s="25">
        <f>Estrato_Alto!AD47</f>
        <v>0</v>
      </c>
      <c r="R64" s="25">
        <f>Estrato_Medio!AD47</f>
        <v>0</v>
      </c>
      <c r="S64" s="25">
        <f>Estrato_Bajo!AD47</f>
        <v>0</v>
      </c>
      <c r="T64" s="26">
        <f>Estrato_Alto!AD48</f>
        <v>0</v>
      </c>
      <c r="U64" s="26">
        <f>Estrato_Medio!AD48</f>
        <v>0</v>
      </c>
      <c r="V64" s="26">
        <f>Estrato_Bajo!AD48</f>
        <v>0</v>
      </c>
      <c r="W64" t="str">
        <f t="shared" si="48"/>
        <v/>
      </c>
      <c r="X64" t="str">
        <f t="shared" ref="X64:X80" si="54">IF(C64=0,"",CONCATENATE(ROUND(C64,2),"% ",$A64,"_",RIGHT(LEFT(C$15,9),1)))</f>
        <v/>
      </c>
      <c r="Y64" t="str">
        <f t="shared" ref="Y64:Y80" si="55">IF(D64=0,"",CONCATENATE(ROUND(D64,2),"% ",$A64,"_",RIGHT(LEFT(D$15,9),1)))</f>
        <v/>
      </c>
      <c r="Z64" t="str">
        <f t="shared" ref="Z64:Z80" si="56">IF(E64=0,"",CONCATENATE(ROUND(E64,2),"% ",$A64,"_",RIGHT(LEFT(E$15,9),1)))</f>
        <v/>
      </c>
      <c r="AA64" t="str">
        <f t="shared" ref="AA64:AA80" si="57">IF(F64=0,"",CONCATENATE(ROUND(F64,2),"% ",$A64,"_",RIGHT(LEFT(F$15,9),1)))</f>
        <v/>
      </c>
      <c r="AB64" t="str">
        <f t="shared" ref="AB64:AB80" si="58">IF(G64=0,"",CONCATENATE(ROUND(G64,2),"% ",$A64,"_",RIGHT(LEFT(G$15,9),1)))</f>
        <v/>
      </c>
      <c r="AC64" t="str">
        <f t="shared" ref="AC64:AC80" si="59">IF(H64=0,"",CONCATENATE(ROUND(H64,2),"% ",$A64,"_",RIGHT(LEFT(H$15,9),1)))</f>
        <v/>
      </c>
      <c r="AD64" t="str">
        <f t="shared" ref="AD64:AD80" si="60">IF(I64=0,"",CONCATENATE(ROUND(I64,2),"% ",$A64,"_",RIGHT(LEFT(I$15,9),1)))</f>
        <v/>
      </c>
      <c r="AE64" t="str">
        <f t="shared" ref="AE64:AE80" si="61">IF(J64=0,"",CONCATENATE(ROUND(J64,2),"% ",$A64,"_",RIGHT(LEFT(J$15,9),1)))</f>
        <v/>
      </c>
      <c r="AF64" t="str">
        <f t="shared" ref="AF64:AF80" si="62">IF(K64=0,"",CONCATENATE(ROUND(K64,2),"% ",$A64,"_",RIGHT(LEFT(K$15,9),1)))</f>
        <v/>
      </c>
      <c r="AG64" t="str">
        <f t="shared" ref="AG64:AG80" si="63">IF(L64=0,"",CONCATENATE(ROUND(L64,2),"% ",$A64,"_",RIGHT(LEFT(L$15,9),1)))</f>
        <v/>
      </c>
      <c r="AH64" t="str">
        <f t="shared" ref="AH64:AH80" si="64">IF(M64=0,"",CONCATENATE(ROUND(M64,2),"% ",$A64,"_",RIGHT(LEFT(M$15,9),1)))</f>
        <v/>
      </c>
      <c r="AI64" t="str">
        <f t="shared" ref="AI64:AI80" si="65">IF(N64=0,"",CONCATENATE(ROUND(N64,2),"% ",$A64,"_",RIGHT(LEFT(N$15,9),1)))</f>
        <v/>
      </c>
      <c r="AJ64" t="str">
        <f t="shared" ref="AJ64:AJ80" si="66">IF(O64=0,"",CONCATENATE(ROUND(O64,2),"% ",$A64,"_",RIGHT(LEFT(O$15,9),1)))</f>
        <v/>
      </c>
      <c r="AK64" t="str">
        <f t="shared" ref="AK64:AK80" si="67">IF(P64=0,"",CONCATENATE(ROUND(P64,2),"% ",$A64,"_",RIGHT(LEFT(P$15,9),1)))</f>
        <v/>
      </c>
      <c r="AL64" t="str">
        <f t="shared" ref="AL64:AL80" si="68">IF(Q64=0,"",CONCATENATE(ROUND(Q64,2),"% ",$A64,"_",RIGHT(LEFT(Q$15,9),1)))</f>
        <v/>
      </c>
      <c r="AM64" t="str">
        <f t="shared" si="49"/>
        <v/>
      </c>
      <c r="AN64" t="str">
        <f t="shared" si="50"/>
        <v/>
      </c>
      <c r="AO64" t="str">
        <f t="shared" si="51"/>
        <v/>
      </c>
      <c r="AP64" t="str">
        <f t="shared" si="52"/>
        <v/>
      </c>
      <c r="AQ64" t="str">
        <f t="shared" si="53"/>
        <v/>
      </c>
    </row>
    <row r="65" spans="1:43" x14ac:dyDescent="0.25">
      <c r="A65" t="s">
        <v>56</v>
      </c>
      <c r="B65" s="22">
        <f>Estrato_Alto!AE42</f>
        <v>0</v>
      </c>
      <c r="C65" s="22">
        <f>Estrato_Medio!AE42</f>
        <v>0.29411764705882354</v>
      </c>
      <c r="D65" s="22">
        <f>Estrato_Bajo!AE42</f>
        <v>1.1764705882352942</v>
      </c>
      <c r="E65" s="20">
        <f>Estrato_Alto!AE43</f>
        <v>0</v>
      </c>
      <c r="F65" s="20">
        <f>Estrato_Medio!AE43</f>
        <v>0.29411764705882354</v>
      </c>
      <c r="G65" s="20">
        <f>Estrato_Bajo!AE43</f>
        <v>1.1764705882352942</v>
      </c>
      <c r="H65" s="23">
        <f>Estrato_Alto!AE44</f>
        <v>0</v>
      </c>
      <c r="I65" s="23">
        <f>Estrato_Medio!AE44</f>
        <v>0.29411764705882354</v>
      </c>
      <c r="J65" s="23">
        <f>Estrato_Bajo!AE44</f>
        <v>1.1764705882352942</v>
      </c>
      <c r="K65" s="24">
        <f>Estrato_Alto!AE45</f>
        <v>0</v>
      </c>
      <c r="L65" s="24">
        <f>Estrato_Medio!AE45</f>
        <v>0</v>
      </c>
      <c r="M65" s="24">
        <f>Estrato_Bajo!AE45</f>
        <v>2.8571428571428572</v>
      </c>
      <c r="N65" s="21">
        <f>Estrato_Alto!AE46</f>
        <v>0.7142857142857143</v>
      </c>
      <c r="O65" s="21">
        <f>Estrato_Medio!AE46</f>
        <v>0.7142857142857143</v>
      </c>
      <c r="P65" s="21">
        <f>Estrato_Bajo!AE46</f>
        <v>3.5714285714285716</v>
      </c>
      <c r="Q65" s="25">
        <f>Estrato_Alto!AE47</f>
        <v>2.5</v>
      </c>
      <c r="R65" s="25">
        <f>Estrato_Medio!AE47</f>
        <v>2.5</v>
      </c>
      <c r="S65" s="25">
        <f>Estrato_Bajo!AE47</f>
        <v>7.5</v>
      </c>
      <c r="T65" s="26">
        <f>Estrato_Alto!AE48</f>
        <v>0</v>
      </c>
      <c r="U65" s="26">
        <f>Estrato_Medio!AE48</f>
        <v>0</v>
      </c>
      <c r="V65" s="26">
        <f>Estrato_Bajo!AE48</f>
        <v>0</v>
      </c>
      <c r="W65" t="str">
        <f t="shared" si="48"/>
        <v/>
      </c>
      <c r="X65" t="str">
        <f t="shared" si="54"/>
        <v>0.29% CR/LFINF+DNO/H:3_M</v>
      </c>
      <c r="Y65" t="str">
        <f t="shared" si="55"/>
        <v>1.18% CR/LFINF+DNO/H:3_B</v>
      </c>
      <c r="Z65" t="str">
        <f t="shared" si="56"/>
        <v/>
      </c>
      <c r="AA65" t="str">
        <f t="shared" si="57"/>
        <v>0.29% CR/LFINF+DNO/H:3_M</v>
      </c>
      <c r="AB65" t="str">
        <f t="shared" si="58"/>
        <v>1.18% CR/LFINF+DNO/H:3_B</v>
      </c>
      <c r="AC65" t="str">
        <f t="shared" si="59"/>
        <v/>
      </c>
      <c r="AD65" t="str">
        <f t="shared" si="60"/>
        <v>0.29% CR/LFINF+DNO/H:3_M</v>
      </c>
      <c r="AE65" t="str">
        <f t="shared" si="61"/>
        <v>1.18% CR/LFINF+DNO/H:3_B</v>
      </c>
      <c r="AF65" t="str">
        <f t="shared" si="62"/>
        <v/>
      </c>
      <c r="AG65" t="str">
        <f t="shared" si="63"/>
        <v/>
      </c>
      <c r="AH65" t="str">
        <f t="shared" si="64"/>
        <v>2.86% CR/LFINF+DNO/H:3_B</v>
      </c>
      <c r="AI65" t="str">
        <f t="shared" si="65"/>
        <v>0.71% CR/LFINF+DNO/H:3_A</v>
      </c>
      <c r="AJ65" t="str">
        <f t="shared" si="66"/>
        <v>0.71% CR/LFINF+DNO/H:3_M</v>
      </c>
      <c r="AK65" t="str">
        <f t="shared" si="67"/>
        <v>3.57% CR/LFINF+DNO/H:3_B</v>
      </c>
      <c r="AL65" t="str">
        <f t="shared" si="68"/>
        <v>2.5% CR/LFINF+DNO/H:3_A</v>
      </c>
      <c r="AM65" t="str">
        <f t="shared" si="49"/>
        <v>2.5% CR/LFINF+DNO/H:3_M</v>
      </c>
      <c r="AN65" t="str">
        <f t="shared" si="50"/>
        <v>7.5% CR/LFINF+DNO/H:3_B</v>
      </c>
      <c r="AO65" t="str">
        <f t="shared" si="51"/>
        <v/>
      </c>
      <c r="AP65" t="str">
        <f t="shared" si="52"/>
        <v/>
      </c>
      <c r="AQ65" t="str">
        <f t="shared" si="53"/>
        <v/>
      </c>
    </row>
    <row r="66" spans="1:43" x14ac:dyDescent="0.25">
      <c r="A66" t="s">
        <v>57</v>
      </c>
      <c r="B66" s="22">
        <f>Estrato_Alto!AF42</f>
        <v>0</v>
      </c>
      <c r="C66" s="22">
        <f>Estrato_Medio!AF42</f>
        <v>1.4705882352941178</v>
      </c>
      <c r="D66" s="22">
        <f>Estrato_Bajo!AF42</f>
        <v>5.882352941176471</v>
      </c>
      <c r="E66" s="20">
        <f>Estrato_Alto!AF43</f>
        <v>0</v>
      </c>
      <c r="F66" s="20">
        <f>Estrato_Medio!AF43</f>
        <v>1.6470588235294117</v>
      </c>
      <c r="G66" s="20">
        <f>Estrato_Bajo!AF43</f>
        <v>6.5882352941176467</v>
      </c>
      <c r="H66" s="23">
        <f>Estrato_Alto!AF44</f>
        <v>0</v>
      </c>
      <c r="I66" s="23">
        <f>Estrato_Medio!AF44</f>
        <v>1.6470588235294117</v>
      </c>
      <c r="J66" s="23">
        <f>Estrato_Bajo!AF44</f>
        <v>6.5882352941176467</v>
      </c>
      <c r="K66" s="24">
        <f>Estrato_Alto!AF45</f>
        <v>0</v>
      </c>
      <c r="L66" s="24">
        <f>Estrato_Medio!AF45</f>
        <v>0</v>
      </c>
      <c r="M66" s="24">
        <f>Estrato_Bajo!AF45</f>
        <v>8.5714285714285712</v>
      </c>
      <c r="N66" s="21">
        <f>Estrato_Alto!AF46</f>
        <v>2.1428571428571428</v>
      </c>
      <c r="O66" s="21">
        <f>Estrato_Medio!AF46</f>
        <v>2.1428571428571428</v>
      </c>
      <c r="P66" s="21">
        <f>Estrato_Bajo!AF46</f>
        <v>10.714285714285714</v>
      </c>
      <c r="Q66" s="25">
        <f>Estrato_Alto!AF47</f>
        <v>1.875</v>
      </c>
      <c r="R66" s="25">
        <f>Estrato_Medio!AF47</f>
        <v>1.875</v>
      </c>
      <c r="S66" s="25">
        <f>Estrato_Bajo!AF47</f>
        <v>5.625</v>
      </c>
      <c r="T66" s="26">
        <f>Estrato_Alto!AF48</f>
        <v>0</v>
      </c>
      <c r="U66" s="26">
        <f>Estrato_Medio!AF48</f>
        <v>0</v>
      </c>
      <c r="V66" s="26">
        <f>Estrato_Bajo!AF48</f>
        <v>0</v>
      </c>
      <c r="W66" t="str">
        <f t="shared" si="48"/>
        <v/>
      </c>
      <c r="X66" t="str">
        <f t="shared" si="54"/>
        <v>1.47% CR/LFINF+DNO/H:4_M</v>
      </c>
      <c r="Y66" t="str">
        <f t="shared" si="55"/>
        <v>5.88% CR/LFINF+DNO/H:4_B</v>
      </c>
      <c r="Z66" t="str">
        <f t="shared" si="56"/>
        <v/>
      </c>
      <c r="AA66" t="str">
        <f t="shared" si="57"/>
        <v>1.65% CR/LFINF+DNO/H:4_M</v>
      </c>
      <c r="AB66" t="str">
        <f t="shared" si="58"/>
        <v>6.59% CR/LFINF+DNO/H:4_B</v>
      </c>
      <c r="AC66" t="str">
        <f t="shared" si="59"/>
        <v/>
      </c>
      <c r="AD66" t="str">
        <f t="shared" si="60"/>
        <v>1.65% CR/LFINF+DNO/H:4_M</v>
      </c>
      <c r="AE66" t="str">
        <f t="shared" si="61"/>
        <v>6.59% CR/LFINF+DNO/H:4_B</v>
      </c>
      <c r="AF66" t="str">
        <f t="shared" si="62"/>
        <v/>
      </c>
      <c r="AG66" t="str">
        <f t="shared" si="63"/>
        <v/>
      </c>
      <c r="AH66" t="str">
        <f t="shared" si="64"/>
        <v>8.57% CR/LFINF+DNO/H:4_B</v>
      </c>
      <c r="AI66" t="str">
        <f t="shared" si="65"/>
        <v>2.14% CR/LFINF+DNO/H:4_A</v>
      </c>
      <c r="AJ66" t="str">
        <f t="shared" si="66"/>
        <v>2.14% CR/LFINF+DNO/H:4_M</v>
      </c>
      <c r="AK66" t="str">
        <f t="shared" si="67"/>
        <v>10.71% CR/LFINF+DNO/H:4_B</v>
      </c>
      <c r="AL66" t="str">
        <f t="shared" si="68"/>
        <v>1.88% CR/LFINF+DNO/H:4_A</v>
      </c>
      <c r="AM66" t="str">
        <f t="shared" si="49"/>
        <v>1.88% CR/LFINF+DNO/H:4_M</v>
      </c>
      <c r="AN66" t="str">
        <f t="shared" si="50"/>
        <v>5.63% CR/LFINF+DNO/H:4_B</v>
      </c>
      <c r="AO66" t="str">
        <f t="shared" si="51"/>
        <v/>
      </c>
      <c r="AP66" t="str">
        <f t="shared" si="52"/>
        <v/>
      </c>
      <c r="AQ66" t="str">
        <f t="shared" si="53"/>
        <v/>
      </c>
    </row>
    <row r="67" spans="1:43" x14ac:dyDescent="0.25">
      <c r="A67" t="s">
        <v>58</v>
      </c>
      <c r="B67" s="22">
        <f>Estrato_Alto!AG42</f>
        <v>0</v>
      </c>
      <c r="C67" s="22">
        <f>Estrato_Medio!AG42</f>
        <v>1.4705882352941178</v>
      </c>
      <c r="D67" s="22">
        <f>Estrato_Bajo!AG42</f>
        <v>5.882352941176471</v>
      </c>
      <c r="E67" s="20">
        <f>Estrato_Alto!AG43</f>
        <v>0</v>
      </c>
      <c r="F67" s="20">
        <f>Estrato_Medio!AG43</f>
        <v>1.6470588235294117</v>
      </c>
      <c r="G67" s="20">
        <f>Estrato_Bajo!AG43</f>
        <v>6.5882352941176467</v>
      </c>
      <c r="H67" s="23">
        <f>Estrato_Alto!AG44</f>
        <v>0</v>
      </c>
      <c r="I67" s="23">
        <f>Estrato_Medio!AG44</f>
        <v>1.6470588235294117</v>
      </c>
      <c r="J67" s="23">
        <f>Estrato_Bajo!AG44</f>
        <v>6.5882352941176467</v>
      </c>
      <c r="K67" s="24">
        <f>Estrato_Alto!AG45</f>
        <v>0</v>
      </c>
      <c r="L67" s="24">
        <f>Estrato_Medio!AG45</f>
        <v>0</v>
      </c>
      <c r="M67" s="24">
        <f>Estrato_Bajo!AG45</f>
        <v>8.5714285714285712</v>
      </c>
      <c r="N67" s="21">
        <f>Estrato_Alto!AG46</f>
        <v>2.1428571428571428</v>
      </c>
      <c r="O67" s="21">
        <f>Estrato_Medio!AG46</f>
        <v>2.1428571428571428</v>
      </c>
      <c r="P67" s="21">
        <f>Estrato_Bajo!AG46</f>
        <v>10.714285714285714</v>
      </c>
      <c r="Q67" s="25">
        <f>Estrato_Alto!AG47</f>
        <v>0.625</v>
      </c>
      <c r="R67" s="25">
        <f>Estrato_Medio!AG47</f>
        <v>0.625</v>
      </c>
      <c r="S67" s="25">
        <f>Estrato_Bajo!AG47</f>
        <v>1.875</v>
      </c>
      <c r="T67" s="26">
        <f>Estrato_Alto!AG48</f>
        <v>0</v>
      </c>
      <c r="U67" s="26">
        <f>Estrato_Medio!AG48</f>
        <v>0</v>
      </c>
      <c r="V67" s="26">
        <f>Estrato_Bajo!AG48</f>
        <v>0</v>
      </c>
      <c r="W67" t="str">
        <f t="shared" si="48"/>
        <v/>
      </c>
      <c r="X67" t="str">
        <f t="shared" si="54"/>
        <v>1.47% CR/LFINF+DNO/H:5_M</v>
      </c>
      <c r="Y67" t="str">
        <f t="shared" si="55"/>
        <v>5.88% CR/LFINF+DNO/H:5_B</v>
      </c>
      <c r="Z67" t="str">
        <f t="shared" si="56"/>
        <v/>
      </c>
      <c r="AA67" t="str">
        <f t="shared" si="57"/>
        <v>1.65% CR/LFINF+DNO/H:5_M</v>
      </c>
      <c r="AB67" t="str">
        <f t="shared" si="58"/>
        <v>6.59% CR/LFINF+DNO/H:5_B</v>
      </c>
      <c r="AC67" t="str">
        <f t="shared" si="59"/>
        <v/>
      </c>
      <c r="AD67" t="str">
        <f t="shared" si="60"/>
        <v>1.65% CR/LFINF+DNO/H:5_M</v>
      </c>
      <c r="AE67" t="str">
        <f t="shared" si="61"/>
        <v>6.59% CR/LFINF+DNO/H:5_B</v>
      </c>
      <c r="AF67" t="str">
        <f t="shared" si="62"/>
        <v/>
      </c>
      <c r="AG67" t="str">
        <f t="shared" si="63"/>
        <v/>
      </c>
      <c r="AH67" t="str">
        <f t="shared" si="64"/>
        <v>8.57% CR/LFINF+DNO/H:5_B</v>
      </c>
      <c r="AI67" t="str">
        <f t="shared" si="65"/>
        <v>2.14% CR/LFINF+DNO/H:5_A</v>
      </c>
      <c r="AJ67" t="str">
        <f t="shared" si="66"/>
        <v>2.14% CR/LFINF+DNO/H:5_M</v>
      </c>
      <c r="AK67" t="str">
        <f t="shared" si="67"/>
        <v>10.71% CR/LFINF+DNO/H:5_B</v>
      </c>
      <c r="AL67" t="str">
        <f t="shared" si="68"/>
        <v>0.63% CR/LFINF+DNO/H:5_A</v>
      </c>
      <c r="AM67" t="str">
        <f t="shared" si="49"/>
        <v>0.63% CR/LFINF+DNO/H:5_M</v>
      </c>
      <c r="AN67" t="str">
        <f t="shared" si="50"/>
        <v>1.88% CR/LFINF+DNO/H:5_B</v>
      </c>
      <c r="AO67" t="str">
        <f t="shared" si="51"/>
        <v/>
      </c>
      <c r="AP67" t="str">
        <f t="shared" si="52"/>
        <v/>
      </c>
      <c r="AQ67" t="str">
        <f t="shared" si="53"/>
        <v/>
      </c>
    </row>
    <row r="68" spans="1:43" x14ac:dyDescent="0.25">
      <c r="A68" t="s">
        <v>59</v>
      </c>
      <c r="B68" s="22">
        <f>Estrato_Alto!AH42</f>
        <v>0</v>
      </c>
      <c r="C68" s="22">
        <f>Estrato_Medio!AH42</f>
        <v>1.7647058823529411</v>
      </c>
      <c r="D68" s="22">
        <f>Estrato_Bajo!AH42</f>
        <v>7.0588235294117645</v>
      </c>
      <c r="E68" s="20">
        <f>Estrato_Alto!AH43</f>
        <v>0</v>
      </c>
      <c r="F68" s="20">
        <f>Estrato_Medio!AH43</f>
        <v>1.411764705882353</v>
      </c>
      <c r="G68" s="20">
        <f>Estrato_Bajo!AH43</f>
        <v>5.6470588235294121</v>
      </c>
      <c r="H68" s="23">
        <f>Estrato_Alto!AH44</f>
        <v>0</v>
      </c>
      <c r="I68" s="23">
        <f>Estrato_Medio!AH44</f>
        <v>1.411764705882353</v>
      </c>
      <c r="J68" s="23">
        <f>Estrato_Bajo!AH44</f>
        <v>5.6470588235294121</v>
      </c>
      <c r="K68" s="24">
        <f>Estrato_Alto!AH45</f>
        <v>0</v>
      </c>
      <c r="L68" s="24">
        <f>Estrato_Medio!AH45</f>
        <v>0</v>
      </c>
      <c r="M68" s="24">
        <f>Estrato_Bajo!AH45</f>
        <v>0</v>
      </c>
      <c r="N68" s="21">
        <f>Estrato_Alto!AH46</f>
        <v>0</v>
      </c>
      <c r="O68" s="21">
        <f>Estrato_Medio!AH46</f>
        <v>0</v>
      </c>
      <c r="P68" s="21">
        <f>Estrato_Bajo!AH46</f>
        <v>0</v>
      </c>
      <c r="Q68" s="25">
        <f>Estrato_Alto!AH47</f>
        <v>0</v>
      </c>
      <c r="R68" s="25">
        <f>Estrato_Medio!AH47</f>
        <v>0</v>
      </c>
      <c r="S68" s="25">
        <f>Estrato_Bajo!AH47</f>
        <v>0</v>
      </c>
      <c r="T68" s="26">
        <f>Estrato_Alto!AH48</f>
        <v>0</v>
      </c>
      <c r="U68" s="26">
        <f>Estrato_Medio!AH48</f>
        <v>0</v>
      </c>
      <c r="V68" s="26">
        <f>Estrato_Bajo!AH48</f>
        <v>0</v>
      </c>
      <c r="W68" t="str">
        <f t="shared" si="48"/>
        <v/>
      </c>
      <c r="X68" t="str">
        <f t="shared" si="54"/>
        <v>1.76% CR/LFINF+DNO/H:6,10_M</v>
      </c>
      <c r="Y68" t="str">
        <f t="shared" si="55"/>
        <v>7.06% CR/LFINF+DNO/H:6,10_B</v>
      </c>
      <c r="Z68" t="str">
        <f t="shared" si="56"/>
        <v/>
      </c>
      <c r="AA68" t="str">
        <f t="shared" si="57"/>
        <v>1.41% CR/LFINF+DNO/H:6,10_M</v>
      </c>
      <c r="AB68" t="str">
        <f t="shared" si="58"/>
        <v>5.65% CR/LFINF+DNO/H:6,10_B</v>
      </c>
      <c r="AC68" t="str">
        <f t="shared" si="59"/>
        <v/>
      </c>
      <c r="AD68" t="str">
        <f t="shared" si="60"/>
        <v>1.41% CR/LFINF+DNO/H:6,10_M</v>
      </c>
      <c r="AE68" t="str">
        <f t="shared" si="61"/>
        <v>5.65% CR/LFINF+DNO/H:6,10_B</v>
      </c>
      <c r="AF68" t="str">
        <f t="shared" si="62"/>
        <v/>
      </c>
      <c r="AG68" t="str">
        <f t="shared" si="63"/>
        <v/>
      </c>
      <c r="AH68" t="str">
        <f t="shared" si="64"/>
        <v/>
      </c>
      <c r="AI68" t="str">
        <f t="shared" si="65"/>
        <v/>
      </c>
      <c r="AJ68" t="str">
        <f t="shared" si="66"/>
        <v/>
      </c>
      <c r="AK68" t="str">
        <f t="shared" si="67"/>
        <v/>
      </c>
      <c r="AL68" t="str">
        <f t="shared" si="68"/>
        <v/>
      </c>
      <c r="AM68" t="str">
        <f t="shared" si="49"/>
        <v/>
      </c>
      <c r="AN68" t="str">
        <f t="shared" si="50"/>
        <v/>
      </c>
      <c r="AO68" t="str">
        <f t="shared" si="51"/>
        <v/>
      </c>
      <c r="AP68" t="str">
        <f t="shared" si="52"/>
        <v/>
      </c>
      <c r="AQ68" t="str">
        <f t="shared" si="53"/>
        <v/>
      </c>
    </row>
    <row r="69" spans="1:43" x14ac:dyDescent="0.25">
      <c r="A69" t="s">
        <v>22</v>
      </c>
      <c r="B69" s="22">
        <f>Estrato_Alto!AI42</f>
        <v>0</v>
      </c>
      <c r="C69" s="22">
        <f>Estrato_Medio!AI42</f>
        <v>0</v>
      </c>
      <c r="D69" s="22">
        <f>Estrato_Bajo!AI42</f>
        <v>0</v>
      </c>
      <c r="E69" s="20">
        <f>Estrato_Alto!AI43</f>
        <v>0</v>
      </c>
      <c r="F69" s="20">
        <f>Estrato_Medio!AI43</f>
        <v>0</v>
      </c>
      <c r="G69" s="20">
        <f>Estrato_Bajo!AI43</f>
        <v>0</v>
      </c>
      <c r="H69" s="23">
        <f>Estrato_Alto!AI44</f>
        <v>0</v>
      </c>
      <c r="I69" s="23">
        <f>Estrato_Medio!AI44</f>
        <v>0</v>
      </c>
      <c r="J69" s="23">
        <f>Estrato_Bajo!AI44</f>
        <v>0</v>
      </c>
      <c r="K69" s="24">
        <f>Estrato_Alto!AI45</f>
        <v>0</v>
      </c>
      <c r="L69" s="24">
        <f>Estrato_Medio!AI45</f>
        <v>0</v>
      </c>
      <c r="M69" s="24">
        <f>Estrato_Bajo!AI45</f>
        <v>0</v>
      </c>
      <c r="N69" s="21">
        <f>Estrato_Alto!AI46</f>
        <v>0</v>
      </c>
      <c r="O69" s="21">
        <f>Estrato_Medio!AI46</f>
        <v>0</v>
      </c>
      <c r="P69" s="21">
        <f>Estrato_Bajo!AI46</f>
        <v>0</v>
      </c>
      <c r="Q69" s="25">
        <f>Estrato_Alto!AI47</f>
        <v>0</v>
      </c>
      <c r="R69" s="25">
        <f>Estrato_Medio!AI47</f>
        <v>0</v>
      </c>
      <c r="S69" s="25">
        <f>Estrato_Bajo!AI47</f>
        <v>0</v>
      </c>
      <c r="T69" s="26">
        <f>Estrato_Alto!AI48</f>
        <v>0</v>
      </c>
      <c r="U69" s="26">
        <f>Estrato_Medio!AI48</f>
        <v>0</v>
      </c>
      <c r="V69" s="26">
        <f>Estrato_Bajo!AI48</f>
        <v>0</v>
      </c>
      <c r="W69" t="str">
        <f t="shared" si="48"/>
        <v/>
      </c>
      <c r="X69" t="str">
        <f t="shared" si="54"/>
        <v/>
      </c>
      <c r="Y69" t="str">
        <f t="shared" si="55"/>
        <v/>
      </c>
      <c r="Z69" t="str">
        <f t="shared" si="56"/>
        <v/>
      </c>
      <c r="AA69" t="str">
        <f t="shared" si="57"/>
        <v/>
      </c>
      <c r="AB69" t="str">
        <f t="shared" si="58"/>
        <v/>
      </c>
      <c r="AC69" t="str">
        <f t="shared" si="59"/>
        <v/>
      </c>
      <c r="AD69" t="str">
        <f t="shared" si="60"/>
        <v/>
      </c>
      <c r="AE69" t="str">
        <f t="shared" si="61"/>
        <v/>
      </c>
      <c r="AF69" t="str">
        <f t="shared" si="62"/>
        <v/>
      </c>
      <c r="AG69" t="str">
        <f t="shared" si="63"/>
        <v/>
      </c>
      <c r="AH69" t="str">
        <f t="shared" si="64"/>
        <v/>
      </c>
      <c r="AI69" t="str">
        <f t="shared" si="65"/>
        <v/>
      </c>
      <c r="AJ69" t="str">
        <f t="shared" si="66"/>
        <v/>
      </c>
      <c r="AK69" t="str">
        <f t="shared" si="67"/>
        <v/>
      </c>
      <c r="AL69" t="str">
        <f t="shared" si="68"/>
        <v/>
      </c>
      <c r="AM69" t="str">
        <f t="shared" si="49"/>
        <v/>
      </c>
      <c r="AN69" t="str">
        <f t="shared" si="50"/>
        <v/>
      </c>
      <c r="AO69" t="str">
        <f t="shared" si="51"/>
        <v/>
      </c>
      <c r="AP69" t="str">
        <f t="shared" si="52"/>
        <v/>
      </c>
      <c r="AQ69" t="str">
        <f t="shared" si="53"/>
        <v/>
      </c>
    </row>
    <row r="70" spans="1:43" x14ac:dyDescent="0.25">
      <c r="A70" t="s">
        <v>23</v>
      </c>
      <c r="B70" s="22">
        <f>Estrato_Alto!AJ42</f>
        <v>11.25</v>
      </c>
      <c r="C70" s="22">
        <f>Estrato_Medio!AJ42</f>
        <v>9</v>
      </c>
      <c r="D70" s="22">
        <f>Estrato_Bajo!AJ42</f>
        <v>4.5</v>
      </c>
      <c r="E70" s="20">
        <f>Estrato_Alto!AJ43</f>
        <v>10.5</v>
      </c>
      <c r="F70" s="20">
        <f>Estrato_Medio!AJ43</f>
        <v>9</v>
      </c>
      <c r="G70" s="20">
        <f>Estrato_Bajo!AJ43</f>
        <v>4.5</v>
      </c>
      <c r="H70" s="23">
        <f>Estrato_Alto!AJ44</f>
        <v>10.5</v>
      </c>
      <c r="I70" s="23">
        <f>Estrato_Medio!AJ44</f>
        <v>9</v>
      </c>
      <c r="J70" s="23">
        <f>Estrato_Bajo!AJ44</f>
        <v>4.5</v>
      </c>
      <c r="K70" s="24">
        <f>Estrato_Alto!AJ45</f>
        <v>6</v>
      </c>
      <c r="L70" s="24">
        <f>Estrato_Medio!AJ45</f>
        <v>6</v>
      </c>
      <c r="M70" s="24">
        <f>Estrato_Bajo!AJ45</f>
        <v>3</v>
      </c>
      <c r="N70" s="21">
        <f>Estrato_Alto!AJ46</f>
        <v>6</v>
      </c>
      <c r="O70" s="21">
        <f>Estrato_Medio!AJ46</f>
        <v>6</v>
      </c>
      <c r="P70" s="21">
        <f>Estrato_Bajo!AJ46</f>
        <v>3</v>
      </c>
      <c r="Q70" s="25">
        <f>Estrato_Alto!AJ47</f>
        <v>3</v>
      </c>
      <c r="R70" s="25">
        <f>Estrato_Medio!AJ47</f>
        <v>3</v>
      </c>
      <c r="S70" s="25">
        <f>Estrato_Bajo!AJ47</f>
        <v>1.5</v>
      </c>
      <c r="T70" s="26">
        <f>Estrato_Alto!AJ48</f>
        <v>0</v>
      </c>
      <c r="U70" s="26">
        <f>Estrato_Medio!AJ48</f>
        <v>0</v>
      </c>
      <c r="V70" s="26">
        <f>Estrato_Bajo!AJ48</f>
        <v>0</v>
      </c>
      <c r="W70" t="str">
        <f t="shared" si="48"/>
        <v>11.25% MCF/LWAL+DUC/H:2_A</v>
      </c>
      <c r="X70" t="str">
        <f t="shared" si="54"/>
        <v>9% MCF/LWAL+DUC/H:2_M</v>
      </c>
      <c r="Y70" t="str">
        <f t="shared" si="55"/>
        <v>4.5% MCF/LWAL+DUC/H:2_B</v>
      </c>
      <c r="Z70" t="str">
        <f t="shared" si="56"/>
        <v>10.5% MCF/LWAL+DUC/H:2_A</v>
      </c>
      <c r="AA70" t="str">
        <f t="shared" si="57"/>
        <v>9% MCF/LWAL+DUC/H:2_M</v>
      </c>
      <c r="AB70" t="str">
        <f t="shared" si="58"/>
        <v>4.5% MCF/LWAL+DUC/H:2_B</v>
      </c>
      <c r="AC70" t="str">
        <f t="shared" si="59"/>
        <v>10.5% MCF/LWAL+DUC/H:2_A</v>
      </c>
      <c r="AD70" t="str">
        <f t="shared" si="60"/>
        <v>9% MCF/LWAL+DUC/H:2_M</v>
      </c>
      <c r="AE70" t="str">
        <f t="shared" si="61"/>
        <v>4.5% MCF/LWAL+DUC/H:2_B</v>
      </c>
      <c r="AF70" t="str">
        <f t="shared" si="62"/>
        <v>6% MCF/LWAL+DUC/H:2_A</v>
      </c>
      <c r="AG70" t="str">
        <f t="shared" si="63"/>
        <v>6% MCF/LWAL+DUC/H:2_M</v>
      </c>
      <c r="AH70" t="str">
        <f t="shared" si="64"/>
        <v>3% MCF/LWAL+DUC/H:2_B</v>
      </c>
      <c r="AI70" t="str">
        <f t="shared" si="65"/>
        <v>6% MCF/LWAL+DUC/H:2_A</v>
      </c>
      <c r="AJ70" t="str">
        <f t="shared" si="66"/>
        <v>6% MCF/LWAL+DUC/H:2_M</v>
      </c>
      <c r="AK70" t="str">
        <f t="shared" si="67"/>
        <v>3% MCF/LWAL+DUC/H:2_B</v>
      </c>
      <c r="AL70" t="str">
        <f t="shared" si="68"/>
        <v>3% MCF/LWAL+DUC/H:2_A</v>
      </c>
      <c r="AM70" t="str">
        <f t="shared" si="49"/>
        <v>3% MCF/LWAL+DUC/H:2_M</v>
      </c>
      <c r="AN70" t="str">
        <f t="shared" si="50"/>
        <v>1.5% MCF/LWAL+DUC/H:2_B</v>
      </c>
      <c r="AO70" t="str">
        <f t="shared" si="51"/>
        <v/>
      </c>
      <c r="AP70" t="str">
        <f t="shared" si="52"/>
        <v/>
      </c>
      <c r="AQ70" t="str">
        <f t="shared" si="53"/>
        <v/>
      </c>
    </row>
    <row r="71" spans="1:43" x14ac:dyDescent="0.25">
      <c r="A71" t="s">
        <v>24</v>
      </c>
      <c r="B71" s="22">
        <f>Estrato_Alto!AK42</f>
        <v>3.75</v>
      </c>
      <c r="C71" s="22">
        <f>Estrato_Medio!AK42</f>
        <v>3</v>
      </c>
      <c r="D71" s="22">
        <f>Estrato_Bajo!AK42</f>
        <v>1.5</v>
      </c>
      <c r="E71" s="20">
        <f>Estrato_Alto!AK43</f>
        <v>3.5</v>
      </c>
      <c r="F71" s="20">
        <f>Estrato_Medio!AK43</f>
        <v>3</v>
      </c>
      <c r="G71" s="20">
        <f>Estrato_Bajo!AK43</f>
        <v>1.5</v>
      </c>
      <c r="H71" s="23">
        <f>Estrato_Alto!AK44</f>
        <v>3.5</v>
      </c>
      <c r="I71" s="23">
        <f>Estrato_Medio!AK44</f>
        <v>3</v>
      </c>
      <c r="J71" s="23">
        <f>Estrato_Bajo!AK44</f>
        <v>1.5</v>
      </c>
      <c r="K71" s="24">
        <f>Estrato_Alto!AK45</f>
        <v>2</v>
      </c>
      <c r="L71" s="24">
        <f>Estrato_Medio!AK45</f>
        <v>2</v>
      </c>
      <c r="M71" s="24">
        <f>Estrato_Bajo!AK45</f>
        <v>1</v>
      </c>
      <c r="N71" s="21">
        <f>Estrato_Alto!AK46</f>
        <v>2</v>
      </c>
      <c r="O71" s="21">
        <f>Estrato_Medio!AK46</f>
        <v>2</v>
      </c>
      <c r="P71" s="21">
        <f>Estrato_Bajo!AK46</f>
        <v>1</v>
      </c>
      <c r="Q71" s="25">
        <f>Estrato_Alto!AK47</f>
        <v>1</v>
      </c>
      <c r="R71" s="25">
        <f>Estrato_Medio!AK47</f>
        <v>1</v>
      </c>
      <c r="S71" s="25">
        <f>Estrato_Bajo!AK47</f>
        <v>0.5</v>
      </c>
      <c r="T71" s="26">
        <f>Estrato_Alto!AK48</f>
        <v>0</v>
      </c>
      <c r="U71" s="26">
        <f>Estrato_Medio!AK48</f>
        <v>0</v>
      </c>
      <c r="V71" s="26">
        <f>Estrato_Bajo!AK48</f>
        <v>0</v>
      </c>
      <c r="W71" t="str">
        <f t="shared" si="48"/>
        <v>3.75% MCF/LWAL+DUC/H:3_A</v>
      </c>
      <c r="X71" t="str">
        <f t="shared" si="54"/>
        <v>3% MCF/LWAL+DUC/H:3_M</v>
      </c>
      <c r="Y71" t="str">
        <f t="shared" si="55"/>
        <v>1.5% MCF/LWAL+DUC/H:3_B</v>
      </c>
      <c r="Z71" t="str">
        <f t="shared" si="56"/>
        <v>3.5% MCF/LWAL+DUC/H:3_A</v>
      </c>
      <c r="AA71" t="str">
        <f t="shared" si="57"/>
        <v>3% MCF/LWAL+DUC/H:3_M</v>
      </c>
      <c r="AB71" t="str">
        <f t="shared" si="58"/>
        <v>1.5% MCF/LWAL+DUC/H:3_B</v>
      </c>
      <c r="AC71" t="str">
        <f t="shared" si="59"/>
        <v>3.5% MCF/LWAL+DUC/H:3_A</v>
      </c>
      <c r="AD71" t="str">
        <f t="shared" si="60"/>
        <v>3% MCF/LWAL+DUC/H:3_M</v>
      </c>
      <c r="AE71" t="str">
        <f t="shared" si="61"/>
        <v>1.5% MCF/LWAL+DUC/H:3_B</v>
      </c>
      <c r="AF71" t="str">
        <f t="shared" si="62"/>
        <v>2% MCF/LWAL+DUC/H:3_A</v>
      </c>
      <c r="AG71" t="str">
        <f t="shared" si="63"/>
        <v>2% MCF/LWAL+DUC/H:3_M</v>
      </c>
      <c r="AH71" t="str">
        <f t="shared" si="64"/>
        <v>1% MCF/LWAL+DUC/H:3_B</v>
      </c>
      <c r="AI71" t="str">
        <f t="shared" si="65"/>
        <v>2% MCF/LWAL+DUC/H:3_A</v>
      </c>
      <c r="AJ71" t="str">
        <f t="shared" si="66"/>
        <v>2% MCF/LWAL+DUC/H:3_M</v>
      </c>
      <c r="AK71" t="str">
        <f t="shared" si="67"/>
        <v>1% MCF/LWAL+DUC/H:3_B</v>
      </c>
      <c r="AL71" t="str">
        <f t="shared" si="68"/>
        <v>1% MCF/LWAL+DUC/H:3_A</v>
      </c>
      <c r="AM71" t="str">
        <f t="shared" si="49"/>
        <v>1% MCF/LWAL+DUC/H:3_M</v>
      </c>
      <c r="AN71" t="str">
        <f t="shared" si="50"/>
        <v>0.5% MCF/LWAL+DUC/H:3_B</v>
      </c>
      <c r="AO71" t="str">
        <f t="shared" si="51"/>
        <v/>
      </c>
      <c r="AP71" t="str">
        <f t="shared" si="52"/>
        <v/>
      </c>
      <c r="AQ71" t="str">
        <f t="shared" si="53"/>
        <v/>
      </c>
    </row>
    <row r="72" spans="1:43" x14ac:dyDescent="0.25">
      <c r="A72" t="s">
        <v>25</v>
      </c>
      <c r="B72" s="22">
        <f>Estrato_Alto!AL42</f>
        <v>3.75</v>
      </c>
      <c r="C72" s="22">
        <f>Estrato_Medio!AL42</f>
        <v>3</v>
      </c>
      <c r="D72" s="22">
        <f>Estrato_Bajo!AL42</f>
        <v>1.5</v>
      </c>
      <c r="E72" s="20">
        <f>Estrato_Alto!AL43</f>
        <v>3.5</v>
      </c>
      <c r="F72" s="20">
        <f>Estrato_Medio!AL43</f>
        <v>3</v>
      </c>
      <c r="G72" s="20">
        <f>Estrato_Bajo!AL43</f>
        <v>1.5</v>
      </c>
      <c r="H72" s="23">
        <f>Estrato_Alto!AL44</f>
        <v>3.5</v>
      </c>
      <c r="I72" s="23">
        <f>Estrato_Medio!AL44</f>
        <v>3</v>
      </c>
      <c r="J72" s="23">
        <f>Estrato_Bajo!AL44</f>
        <v>1.5</v>
      </c>
      <c r="K72" s="24">
        <f>Estrato_Alto!AL45</f>
        <v>2</v>
      </c>
      <c r="L72" s="24">
        <f>Estrato_Medio!AL45</f>
        <v>2</v>
      </c>
      <c r="M72" s="24">
        <f>Estrato_Bajo!AL45</f>
        <v>1</v>
      </c>
      <c r="N72" s="21">
        <f>Estrato_Alto!AL46</f>
        <v>2</v>
      </c>
      <c r="O72" s="21">
        <f>Estrato_Medio!AL46</f>
        <v>2</v>
      </c>
      <c r="P72" s="21">
        <f>Estrato_Bajo!AL46</f>
        <v>1</v>
      </c>
      <c r="Q72" s="25">
        <f>Estrato_Alto!AL47</f>
        <v>1</v>
      </c>
      <c r="R72" s="25">
        <f>Estrato_Medio!AL47</f>
        <v>1</v>
      </c>
      <c r="S72" s="25">
        <f>Estrato_Bajo!AL47</f>
        <v>0.5</v>
      </c>
      <c r="T72" s="26">
        <f>Estrato_Alto!AL48</f>
        <v>0</v>
      </c>
      <c r="U72" s="26">
        <f>Estrato_Medio!AL48</f>
        <v>0</v>
      </c>
      <c r="V72" s="26">
        <f>Estrato_Bajo!AL48</f>
        <v>0</v>
      </c>
      <c r="W72" t="str">
        <f t="shared" si="48"/>
        <v>3.75% MR/LWAL+DUC/H:2_A</v>
      </c>
      <c r="X72" t="str">
        <f t="shared" si="54"/>
        <v>3% MR/LWAL+DUC/H:2_M</v>
      </c>
      <c r="Y72" t="str">
        <f t="shared" si="55"/>
        <v>1.5% MR/LWAL+DUC/H:2_B</v>
      </c>
      <c r="Z72" t="str">
        <f t="shared" si="56"/>
        <v>3.5% MR/LWAL+DUC/H:2_A</v>
      </c>
      <c r="AA72" t="str">
        <f t="shared" si="57"/>
        <v>3% MR/LWAL+DUC/H:2_M</v>
      </c>
      <c r="AB72" t="str">
        <f t="shared" si="58"/>
        <v>1.5% MR/LWAL+DUC/H:2_B</v>
      </c>
      <c r="AC72" t="str">
        <f t="shared" si="59"/>
        <v>3.5% MR/LWAL+DUC/H:2_A</v>
      </c>
      <c r="AD72" t="str">
        <f t="shared" si="60"/>
        <v>3% MR/LWAL+DUC/H:2_M</v>
      </c>
      <c r="AE72" t="str">
        <f t="shared" si="61"/>
        <v>1.5% MR/LWAL+DUC/H:2_B</v>
      </c>
      <c r="AF72" t="str">
        <f t="shared" si="62"/>
        <v>2% MR/LWAL+DUC/H:2_A</v>
      </c>
      <c r="AG72" t="str">
        <f t="shared" si="63"/>
        <v>2% MR/LWAL+DUC/H:2_M</v>
      </c>
      <c r="AH72" t="str">
        <f t="shared" si="64"/>
        <v>1% MR/LWAL+DUC/H:2_B</v>
      </c>
      <c r="AI72" t="str">
        <f t="shared" si="65"/>
        <v>2% MR/LWAL+DUC/H:2_A</v>
      </c>
      <c r="AJ72" t="str">
        <f t="shared" si="66"/>
        <v>2% MR/LWAL+DUC/H:2_M</v>
      </c>
      <c r="AK72" t="str">
        <f t="shared" si="67"/>
        <v>1% MR/LWAL+DUC/H:2_B</v>
      </c>
      <c r="AL72" t="str">
        <f t="shared" si="68"/>
        <v>1% MR/LWAL+DUC/H:2_A</v>
      </c>
      <c r="AM72" t="str">
        <f t="shared" si="49"/>
        <v>1% MR/LWAL+DUC/H:2_M</v>
      </c>
      <c r="AN72" t="str">
        <f t="shared" si="50"/>
        <v>0.5% MR/LWAL+DUC/H:2_B</v>
      </c>
      <c r="AO72" t="str">
        <f t="shared" si="51"/>
        <v/>
      </c>
      <c r="AP72" t="str">
        <f t="shared" si="52"/>
        <v/>
      </c>
      <c r="AQ72" t="str">
        <f t="shared" si="53"/>
        <v/>
      </c>
    </row>
    <row r="73" spans="1:43" x14ac:dyDescent="0.25">
      <c r="A73" t="s">
        <v>26</v>
      </c>
      <c r="B73" s="22">
        <f>Estrato_Alto!AM42</f>
        <v>3.75</v>
      </c>
      <c r="C73" s="22">
        <f>Estrato_Medio!AM42</f>
        <v>3</v>
      </c>
      <c r="D73" s="22">
        <f>Estrato_Bajo!AM42</f>
        <v>1.5</v>
      </c>
      <c r="E73" s="20">
        <f>Estrato_Alto!AM43</f>
        <v>3.5</v>
      </c>
      <c r="F73" s="20">
        <f>Estrato_Medio!AM43</f>
        <v>3</v>
      </c>
      <c r="G73" s="20">
        <f>Estrato_Bajo!AM43</f>
        <v>1.5</v>
      </c>
      <c r="H73" s="23">
        <f>Estrato_Alto!AM44</f>
        <v>3.5</v>
      </c>
      <c r="I73" s="23">
        <f>Estrato_Medio!AM44</f>
        <v>3</v>
      </c>
      <c r="J73" s="23">
        <f>Estrato_Bajo!AM44</f>
        <v>1.5</v>
      </c>
      <c r="K73" s="24">
        <f>Estrato_Alto!AM45</f>
        <v>2</v>
      </c>
      <c r="L73" s="24">
        <f>Estrato_Medio!AM45</f>
        <v>2</v>
      </c>
      <c r="M73" s="24">
        <f>Estrato_Bajo!AM45</f>
        <v>1</v>
      </c>
      <c r="N73" s="21">
        <f>Estrato_Alto!AM46</f>
        <v>2</v>
      </c>
      <c r="O73" s="21">
        <f>Estrato_Medio!AM46</f>
        <v>2</v>
      </c>
      <c r="P73" s="21">
        <f>Estrato_Bajo!AM46</f>
        <v>1</v>
      </c>
      <c r="Q73" s="25">
        <f>Estrato_Alto!AM47</f>
        <v>1</v>
      </c>
      <c r="R73" s="25">
        <f>Estrato_Medio!AM47</f>
        <v>1</v>
      </c>
      <c r="S73" s="25">
        <f>Estrato_Bajo!AM47</f>
        <v>0.5</v>
      </c>
      <c r="T73" s="26">
        <f>Estrato_Alto!AM48</f>
        <v>0</v>
      </c>
      <c r="U73" s="26">
        <f>Estrato_Medio!AM48</f>
        <v>0</v>
      </c>
      <c r="V73" s="26">
        <f>Estrato_Bajo!AM48</f>
        <v>0</v>
      </c>
      <c r="W73" t="str">
        <f t="shared" si="48"/>
        <v>3.75% MR/LWAL+DUC/H:3_A</v>
      </c>
      <c r="X73" t="str">
        <f t="shared" si="54"/>
        <v>3% MR/LWAL+DUC/H:3_M</v>
      </c>
      <c r="Y73" t="str">
        <f t="shared" si="55"/>
        <v>1.5% MR/LWAL+DUC/H:3_B</v>
      </c>
      <c r="Z73" t="str">
        <f t="shared" si="56"/>
        <v>3.5% MR/LWAL+DUC/H:3_A</v>
      </c>
      <c r="AA73" t="str">
        <f t="shared" si="57"/>
        <v>3% MR/LWAL+DUC/H:3_M</v>
      </c>
      <c r="AB73" t="str">
        <f t="shared" si="58"/>
        <v>1.5% MR/LWAL+DUC/H:3_B</v>
      </c>
      <c r="AC73" t="str">
        <f t="shared" si="59"/>
        <v>3.5% MR/LWAL+DUC/H:3_A</v>
      </c>
      <c r="AD73" t="str">
        <f t="shared" si="60"/>
        <v>3% MR/LWAL+DUC/H:3_M</v>
      </c>
      <c r="AE73" t="str">
        <f t="shared" si="61"/>
        <v>1.5% MR/LWAL+DUC/H:3_B</v>
      </c>
      <c r="AF73" t="str">
        <f t="shared" si="62"/>
        <v>2% MR/LWAL+DUC/H:3_A</v>
      </c>
      <c r="AG73" t="str">
        <f t="shared" si="63"/>
        <v>2% MR/LWAL+DUC/H:3_M</v>
      </c>
      <c r="AH73" t="str">
        <f t="shared" si="64"/>
        <v>1% MR/LWAL+DUC/H:3_B</v>
      </c>
      <c r="AI73" t="str">
        <f t="shared" si="65"/>
        <v>2% MR/LWAL+DUC/H:3_A</v>
      </c>
      <c r="AJ73" t="str">
        <f t="shared" si="66"/>
        <v>2% MR/LWAL+DUC/H:3_M</v>
      </c>
      <c r="AK73" t="str">
        <f t="shared" si="67"/>
        <v>1% MR/LWAL+DUC/H:3_B</v>
      </c>
      <c r="AL73" t="str">
        <f t="shared" si="68"/>
        <v>1% MR/LWAL+DUC/H:3_A</v>
      </c>
      <c r="AM73" t="str">
        <f t="shared" si="49"/>
        <v>1% MR/LWAL+DUC/H:3_M</v>
      </c>
      <c r="AN73" t="str">
        <f t="shared" si="50"/>
        <v>0.5% MR/LWAL+DUC/H:3_B</v>
      </c>
      <c r="AO73" t="str">
        <f t="shared" si="51"/>
        <v/>
      </c>
      <c r="AP73" t="str">
        <f t="shared" si="52"/>
        <v/>
      </c>
      <c r="AQ73" t="str">
        <f t="shared" si="53"/>
        <v/>
      </c>
    </row>
    <row r="74" spans="1:43" x14ac:dyDescent="0.25">
      <c r="A74" t="s">
        <v>39</v>
      </c>
      <c r="B74" s="22">
        <f>Estrato_Alto!AN42</f>
        <v>2.34375</v>
      </c>
      <c r="C74" s="22">
        <f>Estrato_Medio!AN42</f>
        <v>1.875</v>
      </c>
      <c r="D74" s="22">
        <f>Estrato_Bajo!AN42</f>
        <v>0.9375</v>
      </c>
      <c r="E74" s="20">
        <f>Estrato_Alto!AN43</f>
        <v>2.4500000000000002</v>
      </c>
      <c r="F74" s="20">
        <f>Estrato_Medio!AN43</f>
        <v>2.1</v>
      </c>
      <c r="G74" s="20">
        <f>Estrato_Bajo!AN43</f>
        <v>1.05</v>
      </c>
      <c r="H74" s="23">
        <f>Estrato_Alto!AN44</f>
        <v>2.4500000000000002</v>
      </c>
      <c r="I74" s="23">
        <f>Estrato_Medio!AN44</f>
        <v>2.1</v>
      </c>
      <c r="J74" s="23">
        <f>Estrato_Bajo!AN44</f>
        <v>1.05</v>
      </c>
      <c r="K74" s="24">
        <f>Estrato_Alto!AN45</f>
        <v>2</v>
      </c>
      <c r="L74" s="24">
        <f>Estrato_Medio!AN45</f>
        <v>2</v>
      </c>
      <c r="M74" s="24">
        <f>Estrato_Bajo!AN45</f>
        <v>1</v>
      </c>
      <c r="N74" s="21">
        <f>Estrato_Alto!AN46</f>
        <v>2</v>
      </c>
      <c r="O74" s="21">
        <f>Estrato_Medio!AN46</f>
        <v>2</v>
      </c>
      <c r="P74" s="21">
        <f>Estrato_Bajo!AN46</f>
        <v>1</v>
      </c>
      <c r="Q74" s="25">
        <f>Estrato_Alto!AN47</f>
        <v>1.5</v>
      </c>
      <c r="R74" s="25">
        <f>Estrato_Medio!AN47</f>
        <v>1.5</v>
      </c>
      <c r="S74" s="25">
        <f>Estrato_Bajo!AN47</f>
        <v>0.75</v>
      </c>
      <c r="T74" s="26">
        <f>Estrato_Alto!AN48</f>
        <v>0</v>
      </c>
      <c r="U74" s="26">
        <f>Estrato_Medio!AN48</f>
        <v>0</v>
      </c>
      <c r="V74" s="26">
        <f>Estrato_Bajo!AN48</f>
        <v>0</v>
      </c>
      <c r="W74" t="str">
        <f t="shared" si="48"/>
        <v>2.34% MR/LWAL+DUC/H:4_A</v>
      </c>
      <c r="X74" t="str">
        <f t="shared" si="54"/>
        <v>1.88% MR/LWAL+DUC/H:4_M</v>
      </c>
      <c r="Y74" t="str">
        <f t="shared" si="55"/>
        <v>0.94% MR/LWAL+DUC/H:4_B</v>
      </c>
      <c r="Z74" t="str">
        <f t="shared" si="56"/>
        <v>2.45% MR/LWAL+DUC/H:4_A</v>
      </c>
      <c r="AA74" t="str">
        <f t="shared" si="57"/>
        <v>2.1% MR/LWAL+DUC/H:4_M</v>
      </c>
      <c r="AB74" t="str">
        <f t="shared" si="58"/>
        <v>1.05% MR/LWAL+DUC/H:4_B</v>
      </c>
      <c r="AC74" t="str">
        <f t="shared" si="59"/>
        <v>2.45% MR/LWAL+DUC/H:4_A</v>
      </c>
      <c r="AD74" t="str">
        <f t="shared" si="60"/>
        <v>2.1% MR/LWAL+DUC/H:4_M</v>
      </c>
      <c r="AE74" t="str">
        <f t="shared" si="61"/>
        <v>1.05% MR/LWAL+DUC/H:4_B</v>
      </c>
      <c r="AF74" t="str">
        <f t="shared" si="62"/>
        <v>2% MR/LWAL+DUC/H:4_A</v>
      </c>
      <c r="AG74" t="str">
        <f t="shared" si="63"/>
        <v>2% MR/LWAL+DUC/H:4_M</v>
      </c>
      <c r="AH74" t="str">
        <f t="shared" si="64"/>
        <v>1% MR/LWAL+DUC/H:4_B</v>
      </c>
      <c r="AI74" t="str">
        <f t="shared" si="65"/>
        <v>2% MR/LWAL+DUC/H:4_A</v>
      </c>
      <c r="AJ74" t="str">
        <f t="shared" si="66"/>
        <v>2% MR/LWAL+DUC/H:4_M</v>
      </c>
      <c r="AK74" t="str">
        <f t="shared" si="67"/>
        <v>1% MR/LWAL+DUC/H:4_B</v>
      </c>
      <c r="AL74" t="str">
        <f t="shared" si="68"/>
        <v>1.5% MR/LWAL+DUC/H:4_A</v>
      </c>
      <c r="AM74" t="str">
        <f t="shared" si="49"/>
        <v>1.5% MR/LWAL+DUC/H:4_M</v>
      </c>
      <c r="AN74" t="str">
        <f t="shared" si="50"/>
        <v>0.75% MR/LWAL+DUC/H:4_B</v>
      </c>
      <c r="AO74" t="str">
        <f t="shared" si="51"/>
        <v/>
      </c>
      <c r="AP74" t="str">
        <f t="shared" si="52"/>
        <v/>
      </c>
      <c r="AQ74" t="str">
        <f t="shared" si="53"/>
        <v/>
      </c>
    </row>
    <row r="75" spans="1:43" x14ac:dyDescent="0.25">
      <c r="A75" t="s">
        <v>40</v>
      </c>
      <c r="B75" s="22">
        <f>Estrato_Alto!AO42</f>
        <v>2.34375</v>
      </c>
      <c r="C75" s="22">
        <f>Estrato_Medio!AO42</f>
        <v>1.875</v>
      </c>
      <c r="D75" s="22">
        <f>Estrato_Bajo!AO42</f>
        <v>0.9375</v>
      </c>
      <c r="E75" s="20">
        <f>Estrato_Alto!AO43</f>
        <v>2.4500000000000002</v>
      </c>
      <c r="F75" s="20">
        <f>Estrato_Medio!AO43</f>
        <v>2.1</v>
      </c>
      <c r="G75" s="20">
        <f>Estrato_Bajo!AO43</f>
        <v>1.05</v>
      </c>
      <c r="H75" s="23">
        <f>Estrato_Alto!AO44</f>
        <v>2.4500000000000002</v>
      </c>
      <c r="I75" s="23">
        <f>Estrato_Medio!AO44</f>
        <v>2.1</v>
      </c>
      <c r="J75" s="23">
        <f>Estrato_Bajo!AO44</f>
        <v>1.05</v>
      </c>
      <c r="K75" s="24">
        <f>Estrato_Alto!AO45</f>
        <v>2</v>
      </c>
      <c r="L75" s="24">
        <f>Estrato_Medio!AO45</f>
        <v>2</v>
      </c>
      <c r="M75" s="24">
        <f>Estrato_Bajo!AO45</f>
        <v>1</v>
      </c>
      <c r="N75" s="21">
        <f>Estrato_Alto!AO46</f>
        <v>2</v>
      </c>
      <c r="O75" s="21">
        <f>Estrato_Medio!AO46</f>
        <v>2</v>
      </c>
      <c r="P75" s="21">
        <f>Estrato_Bajo!AO46</f>
        <v>1</v>
      </c>
      <c r="Q75" s="25">
        <f>Estrato_Alto!AO47</f>
        <v>0.5</v>
      </c>
      <c r="R75" s="25">
        <f>Estrato_Medio!AO47</f>
        <v>0.5</v>
      </c>
      <c r="S75" s="25">
        <f>Estrato_Bajo!AO47</f>
        <v>0.25</v>
      </c>
      <c r="T75" s="26">
        <f>Estrato_Alto!AO48</f>
        <v>0</v>
      </c>
      <c r="U75" s="26">
        <f>Estrato_Medio!AO48</f>
        <v>0</v>
      </c>
      <c r="V75" s="26">
        <f>Estrato_Bajo!AO48</f>
        <v>0</v>
      </c>
      <c r="W75" t="str">
        <f t="shared" si="48"/>
        <v>2.34% MR/LWAL+DUC/H:5_A</v>
      </c>
      <c r="X75" t="str">
        <f t="shared" si="54"/>
        <v>1.88% MR/LWAL+DUC/H:5_M</v>
      </c>
      <c r="Y75" t="str">
        <f t="shared" si="55"/>
        <v>0.94% MR/LWAL+DUC/H:5_B</v>
      </c>
      <c r="Z75" t="str">
        <f t="shared" si="56"/>
        <v>2.45% MR/LWAL+DUC/H:5_A</v>
      </c>
      <c r="AA75" t="str">
        <f t="shared" si="57"/>
        <v>2.1% MR/LWAL+DUC/H:5_M</v>
      </c>
      <c r="AB75" t="str">
        <f t="shared" si="58"/>
        <v>1.05% MR/LWAL+DUC/H:5_B</v>
      </c>
      <c r="AC75" t="str">
        <f t="shared" si="59"/>
        <v>2.45% MR/LWAL+DUC/H:5_A</v>
      </c>
      <c r="AD75" t="str">
        <f t="shared" si="60"/>
        <v>2.1% MR/LWAL+DUC/H:5_M</v>
      </c>
      <c r="AE75" t="str">
        <f t="shared" si="61"/>
        <v>1.05% MR/LWAL+DUC/H:5_B</v>
      </c>
      <c r="AF75" t="str">
        <f t="shared" si="62"/>
        <v>2% MR/LWAL+DUC/H:5_A</v>
      </c>
      <c r="AG75" t="str">
        <f t="shared" si="63"/>
        <v>2% MR/LWAL+DUC/H:5_M</v>
      </c>
      <c r="AH75" t="str">
        <f t="shared" si="64"/>
        <v>1% MR/LWAL+DUC/H:5_B</v>
      </c>
      <c r="AI75" t="str">
        <f t="shared" si="65"/>
        <v>2% MR/LWAL+DUC/H:5_A</v>
      </c>
      <c r="AJ75" t="str">
        <f t="shared" si="66"/>
        <v>2% MR/LWAL+DUC/H:5_M</v>
      </c>
      <c r="AK75" t="str">
        <f t="shared" si="67"/>
        <v>1% MR/LWAL+DUC/H:5_B</v>
      </c>
      <c r="AL75" t="str">
        <f t="shared" si="68"/>
        <v>0.5% MR/LWAL+DUC/H:5_A</v>
      </c>
      <c r="AM75" t="str">
        <f t="shared" si="49"/>
        <v>0.5% MR/LWAL+DUC/H:5_M</v>
      </c>
      <c r="AN75" t="str">
        <f t="shared" si="50"/>
        <v>0.25% MR/LWAL+DUC/H:5_B</v>
      </c>
      <c r="AO75" t="str">
        <f t="shared" si="51"/>
        <v/>
      </c>
      <c r="AP75" t="str">
        <f t="shared" si="52"/>
        <v/>
      </c>
      <c r="AQ75" t="str">
        <f t="shared" si="53"/>
        <v/>
      </c>
    </row>
    <row r="76" spans="1:43" x14ac:dyDescent="0.25">
      <c r="A76" t="s">
        <v>41</v>
      </c>
      <c r="B76" s="22">
        <f>Estrato_Alto!AP42</f>
        <v>2.8125</v>
      </c>
      <c r="C76" s="22">
        <f>Estrato_Medio!AP42</f>
        <v>2.25</v>
      </c>
      <c r="D76" s="22">
        <f>Estrato_Bajo!AP42</f>
        <v>1.125</v>
      </c>
      <c r="E76" s="20">
        <f>Estrato_Alto!AP43</f>
        <v>2.1</v>
      </c>
      <c r="F76" s="20">
        <f>Estrato_Medio!AP43</f>
        <v>1.8</v>
      </c>
      <c r="G76" s="20">
        <f>Estrato_Bajo!AP43</f>
        <v>0.9</v>
      </c>
      <c r="H76" s="23">
        <f>Estrato_Alto!AP44</f>
        <v>2.1</v>
      </c>
      <c r="I76" s="23">
        <f>Estrato_Medio!AP44</f>
        <v>1.8</v>
      </c>
      <c r="J76" s="23">
        <f>Estrato_Bajo!AP44</f>
        <v>0.9</v>
      </c>
      <c r="K76" s="24">
        <f>Estrato_Alto!AP45</f>
        <v>0</v>
      </c>
      <c r="L76" s="24">
        <f>Estrato_Medio!AP45</f>
        <v>0</v>
      </c>
      <c r="M76" s="24">
        <f>Estrato_Bajo!AP45</f>
        <v>0</v>
      </c>
      <c r="N76" s="21">
        <f>Estrato_Alto!AP46</f>
        <v>0</v>
      </c>
      <c r="O76" s="21">
        <f>Estrato_Medio!AP46</f>
        <v>0</v>
      </c>
      <c r="P76" s="21">
        <f>Estrato_Bajo!AP46</f>
        <v>0</v>
      </c>
      <c r="Q76" s="25">
        <f>Estrato_Alto!AP47</f>
        <v>0</v>
      </c>
      <c r="R76" s="25">
        <f>Estrato_Medio!AP47</f>
        <v>0</v>
      </c>
      <c r="S76" s="25">
        <f>Estrato_Bajo!AP47</f>
        <v>0</v>
      </c>
      <c r="T76" s="26">
        <f>Estrato_Alto!AP48</f>
        <v>0</v>
      </c>
      <c r="U76" s="26">
        <f>Estrato_Medio!AP48</f>
        <v>0</v>
      </c>
      <c r="V76" s="26">
        <f>Estrato_Bajo!AP48</f>
        <v>0</v>
      </c>
      <c r="W76" t="str">
        <f t="shared" si="48"/>
        <v>2.81% MR/LWAL+DUC/H:6_A</v>
      </c>
      <c r="X76" t="str">
        <f t="shared" si="54"/>
        <v>2.25% MR/LWAL+DUC/H:6_M</v>
      </c>
      <c r="Y76" t="str">
        <f t="shared" si="55"/>
        <v>1.13% MR/LWAL+DUC/H:6_B</v>
      </c>
      <c r="Z76" t="str">
        <f t="shared" si="56"/>
        <v>2.1% MR/LWAL+DUC/H:6_A</v>
      </c>
      <c r="AA76" t="str">
        <f t="shared" si="57"/>
        <v>1.8% MR/LWAL+DUC/H:6_M</v>
      </c>
      <c r="AB76" t="str">
        <f t="shared" si="58"/>
        <v>0.9% MR/LWAL+DUC/H:6_B</v>
      </c>
      <c r="AC76" t="str">
        <f t="shared" si="59"/>
        <v>2.1% MR/LWAL+DUC/H:6_A</v>
      </c>
      <c r="AD76" t="str">
        <f t="shared" si="60"/>
        <v>1.8% MR/LWAL+DUC/H:6_M</v>
      </c>
      <c r="AE76" t="str">
        <f t="shared" si="61"/>
        <v>0.9% MR/LWAL+DUC/H:6_B</v>
      </c>
      <c r="AF76" t="str">
        <f t="shared" si="62"/>
        <v/>
      </c>
      <c r="AG76" t="str">
        <f t="shared" si="63"/>
        <v/>
      </c>
      <c r="AH76" t="str">
        <f t="shared" si="64"/>
        <v/>
      </c>
      <c r="AI76" t="str">
        <f t="shared" si="65"/>
        <v/>
      </c>
      <c r="AJ76" t="str">
        <f t="shared" si="66"/>
        <v/>
      </c>
      <c r="AK76" t="str">
        <f t="shared" si="67"/>
        <v/>
      </c>
      <c r="AL76" t="str">
        <f t="shared" si="68"/>
        <v/>
      </c>
      <c r="AM76" t="str">
        <f t="shared" si="49"/>
        <v/>
      </c>
      <c r="AN76" t="str">
        <f t="shared" si="50"/>
        <v/>
      </c>
      <c r="AO76" t="str">
        <f t="shared" si="51"/>
        <v/>
      </c>
      <c r="AP76" t="str">
        <f t="shared" si="52"/>
        <v/>
      </c>
      <c r="AQ76" t="str">
        <f t="shared" si="53"/>
        <v/>
      </c>
    </row>
    <row r="77" spans="1:43" x14ac:dyDescent="0.25">
      <c r="A77" t="s">
        <v>61</v>
      </c>
      <c r="B77" s="22">
        <f>Estrato_Alto!AQ42</f>
        <v>0</v>
      </c>
      <c r="C77" s="22">
        <f>Estrato_Medio!AQ42</f>
        <v>0</v>
      </c>
      <c r="D77" s="22">
        <f>Estrato_Bajo!AQ42</f>
        <v>0</v>
      </c>
      <c r="E77" s="20">
        <f>Estrato_Alto!AQ43</f>
        <v>0</v>
      </c>
      <c r="F77" s="20">
        <f>Estrato_Medio!AQ43</f>
        <v>0</v>
      </c>
      <c r="G77" s="20">
        <f>Estrato_Bajo!AQ43</f>
        <v>0</v>
      </c>
      <c r="H77" s="23">
        <f>Estrato_Alto!AQ44</f>
        <v>0</v>
      </c>
      <c r="I77" s="23">
        <f>Estrato_Medio!AQ44</f>
        <v>0</v>
      </c>
      <c r="J77" s="23">
        <f>Estrato_Bajo!AQ44</f>
        <v>0</v>
      </c>
      <c r="K77" s="24">
        <f>Estrato_Alto!AQ45</f>
        <v>0</v>
      </c>
      <c r="L77" s="24">
        <f>Estrato_Medio!AQ45</f>
        <v>0</v>
      </c>
      <c r="M77" s="24">
        <f>Estrato_Bajo!AQ45</f>
        <v>0</v>
      </c>
      <c r="N77" s="21">
        <f>Estrato_Alto!AQ46</f>
        <v>3.4285714285714284</v>
      </c>
      <c r="O77" s="21">
        <f>Estrato_Medio!AQ46</f>
        <v>3.4285714285714284</v>
      </c>
      <c r="P77" s="21">
        <f>Estrato_Bajo!AQ46</f>
        <v>1.7142857142857142</v>
      </c>
      <c r="Q77" s="25">
        <f>Estrato_Alto!AQ47</f>
        <v>6</v>
      </c>
      <c r="R77" s="25">
        <f>Estrato_Medio!AQ47</f>
        <v>6</v>
      </c>
      <c r="S77" s="25">
        <f>Estrato_Bajo!AQ47</f>
        <v>3</v>
      </c>
      <c r="T77" s="26">
        <f>Estrato_Alto!AQ48</f>
        <v>0</v>
      </c>
      <c r="U77" s="26">
        <f>Estrato_Medio!AQ48</f>
        <v>0</v>
      </c>
      <c r="V77" s="26">
        <f>Estrato_Bajo!AQ48</f>
        <v>0</v>
      </c>
      <c r="W77" t="str">
        <f t="shared" si="48"/>
        <v/>
      </c>
      <c r="X77" t="str">
        <f t="shared" si="54"/>
        <v/>
      </c>
      <c r="Y77" t="str">
        <f t="shared" si="55"/>
        <v/>
      </c>
      <c r="Z77" t="str">
        <f t="shared" si="56"/>
        <v/>
      </c>
      <c r="AA77" t="str">
        <f t="shared" si="57"/>
        <v/>
      </c>
      <c r="AB77" t="str">
        <f t="shared" si="58"/>
        <v/>
      </c>
      <c r="AC77" t="str">
        <f t="shared" si="59"/>
        <v/>
      </c>
      <c r="AD77" t="str">
        <f t="shared" si="60"/>
        <v/>
      </c>
      <c r="AE77" t="str">
        <f t="shared" si="61"/>
        <v/>
      </c>
      <c r="AF77" t="str">
        <f t="shared" si="62"/>
        <v/>
      </c>
      <c r="AG77" t="str">
        <f t="shared" si="63"/>
        <v/>
      </c>
      <c r="AH77" t="str">
        <f t="shared" si="64"/>
        <v/>
      </c>
      <c r="AI77" t="str">
        <f t="shared" si="65"/>
        <v>3.43% CR/LFINF+DUC/H:3_A</v>
      </c>
      <c r="AJ77" t="str">
        <f t="shared" si="66"/>
        <v>3.43% CR/LFINF+DUC/H:3_M</v>
      </c>
      <c r="AK77" t="str">
        <f t="shared" si="67"/>
        <v>1.71% CR/LFINF+DUC/H:3_B</v>
      </c>
      <c r="AL77" t="str">
        <f t="shared" si="68"/>
        <v>6% CR/LFINF+DUC/H:3_A</v>
      </c>
      <c r="AM77" t="str">
        <f t="shared" si="49"/>
        <v>6% CR/LFINF+DUC/H:3_M</v>
      </c>
      <c r="AN77" t="str">
        <f t="shared" si="50"/>
        <v>3% CR/LFINF+DUC/H:3_B</v>
      </c>
      <c r="AO77" t="str">
        <f t="shared" si="51"/>
        <v/>
      </c>
      <c r="AP77" t="str">
        <f t="shared" si="52"/>
        <v/>
      </c>
      <c r="AQ77" t="str">
        <f t="shared" si="53"/>
        <v/>
      </c>
    </row>
    <row r="78" spans="1:43" x14ac:dyDescent="0.25">
      <c r="A78" t="s">
        <v>62</v>
      </c>
      <c r="B78" s="22">
        <f>Estrato_Alto!AR42</f>
        <v>14.0625</v>
      </c>
      <c r="C78" s="22">
        <f>Estrato_Medio!AR42</f>
        <v>11.25</v>
      </c>
      <c r="D78" s="22">
        <f>Estrato_Bajo!AR42</f>
        <v>5.625</v>
      </c>
      <c r="E78" s="20">
        <f>Estrato_Alto!AR43</f>
        <v>14.7</v>
      </c>
      <c r="F78" s="20">
        <f>Estrato_Medio!AR43</f>
        <v>12.6</v>
      </c>
      <c r="G78" s="20">
        <f>Estrato_Bajo!AR43</f>
        <v>6.3</v>
      </c>
      <c r="H78" s="23">
        <f>Estrato_Alto!AR44</f>
        <v>14.7</v>
      </c>
      <c r="I78" s="23">
        <f>Estrato_Medio!AR44</f>
        <v>12.6</v>
      </c>
      <c r="J78" s="23">
        <f>Estrato_Bajo!AR44</f>
        <v>6.3</v>
      </c>
      <c r="K78" s="24">
        <f>Estrato_Alto!AR45</f>
        <v>12</v>
      </c>
      <c r="L78" s="24">
        <f>Estrato_Medio!AR45</f>
        <v>12</v>
      </c>
      <c r="M78" s="24">
        <f>Estrato_Bajo!AR45</f>
        <v>6</v>
      </c>
      <c r="N78" s="21">
        <f>Estrato_Alto!AR46</f>
        <v>10.285714285714286</v>
      </c>
      <c r="O78" s="21">
        <f>Estrato_Medio!AR46</f>
        <v>10.285714285714286</v>
      </c>
      <c r="P78" s="21">
        <f>Estrato_Bajo!AR46</f>
        <v>5.1428571428571432</v>
      </c>
      <c r="Q78" s="25">
        <f>Estrato_Alto!AR47</f>
        <v>4.5</v>
      </c>
      <c r="R78" s="25">
        <f>Estrato_Medio!AR47</f>
        <v>4.5</v>
      </c>
      <c r="S78" s="25">
        <f>Estrato_Bajo!AR47</f>
        <v>2.25</v>
      </c>
      <c r="T78" s="26">
        <f>Estrato_Alto!AR48</f>
        <v>0</v>
      </c>
      <c r="U78" s="26">
        <f>Estrato_Medio!AR48</f>
        <v>0</v>
      </c>
      <c r="V78" s="26">
        <f>Estrato_Bajo!AR48</f>
        <v>0</v>
      </c>
      <c r="W78" t="str">
        <f t="shared" si="48"/>
        <v>14.06% CR/LFINF+DUC/H:4_A</v>
      </c>
      <c r="X78" t="str">
        <f t="shared" si="54"/>
        <v>11.25% CR/LFINF+DUC/H:4_M</v>
      </c>
      <c r="Y78" t="str">
        <f t="shared" si="55"/>
        <v>5.63% CR/LFINF+DUC/H:4_B</v>
      </c>
      <c r="Z78" t="str">
        <f t="shared" si="56"/>
        <v>14.7% CR/LFINF+DUC/H:4_A</v>
      </c>
      <c r="AA78" t="str">
        <f t="shared" si="57"/>
        <v>12.6% CR/LFINF+DUC/H:4_M</v>
      </c>
      <c r="AB78" t="str">
        <f t="shared" si="58"/>
        <v>6.3% CR/LFINF+DUC/H:4_B</v>
      </c>
      <c r="AC78" t="str">
        <f t="shared" si="59"/>
        <v>14.7% CR/LFINF+DUC/H:4_A</v>
      </c>
      <c r="AD78" t="str">
        <f t="shared" si="60"/>
        <v>12.6% CR/LFINF+DUC/H:4_M</v>
      </c>
      <c r="AE78" t="str">
        <f t="shared" si="61"/>
        <v>6.3% CR/LFINF+DUC/H:4_B</v>
      </c>
      <c r="AF78" t="str">
        <f t="shared" si="62"/>
        <v>12% CR/LFINF+DUC/H:4_A</v>
      </c>
      <c r="AG78" t="str">
        <f t="shared" si="63"/>
        <v>12% CR/LFINF+DUC/H:4_M</v>
      </c>
      <c r="AH78" t="str">
        <f t="shared" si="64"/>
        <v>6% CR/LFINF+DUC/H:4_B</v>
      </c>
      <c r="AI78" t="str">
        <f t="shared" si="65"/>
        <v>10.29% CR/LFINF+DUC/H:4_A</v>
      </c>
      <c r="AJ78" t="str">
        <f t="shared" si="66"/>
        <v>10.29% CR/LFINF+DUC/H:4_M</v>
      </c>
      <c r="AK78" t="str">
        <f t="shared" si="67"/>
        <v>5.14% CR/LFINF+DUC/H:4_B</v>
      </c>
      <c r="AL78" t="str">
        <f t="shared" si="68"/>
        <v>4.5% CR/LFINF+DUC/H:4_A</v>
      </c>
      <c r="AM78" t="str">
        <f t="shared" si="49"/>
        <v>4.5% CR/LFINF+DUC/H:4_M</v>
      </c>
      <c r="AN78" t="str">
        <f t="shared" si="50"/>
        <v>2.25% CR/LFINF+DUC/H:4_B</v>
      </c>
      <c r="AO78" t="str">
        <f t="shared" si="51"/>
        <v/>
      </c>
      <c r="AP78" t="str">
        <f t="shared" si="52"/>
        <v/>
      </c>
      <c r="AQ78" t="str">
        <f t="shared" si="53"/>
        <v/>
      </c>
    </row>
    <row r="79" spans="1:43" x14ac:dyDescent="0.25">
      <c r="A79" t="s">
        <v>63</v>
      </c>
      <c r="B79" s="22">
        <f>Estrato_Alto!AS42</f>
        <v>14.0625</v>
      </c>
      <c r="C79" s="22">
        <f>Estrato_Medio!AS42</f>
        <v>11.25</v>
      </c>
      <c r="D79" s="22">
        <f>Estrato_Bajo!AS42</f>
        <v>5.625</v>
      </c>
      <c r="E79" s="20">
        <f>Estrato_Alto!AS43</f>
        <v>14.7</v>
      </c>
      <c r="F79" s="20">
        <f>Estrato_Medio!AS43</f>
        <v>12.6</v>
      </c>
      <c r="G79" s="20">
        <f>Estrato_Bajo!AS43</f>
        <v>6.3</v>
      </c>
      <c r="H79" s="23">
        <f>Estrato_Alto!AS44</f>
        <v>14.7</v>
      </c>
      <c r="I79" s="23">
        <f>Estrato_Medio!AS44</f>
        <v>12.6</v>
      </c>
      <c r="J79" s="23">
        <f>Estrato_Bajo!AS44</f>
        <v>6.3</v>
      </c>
      <c r="K79" s="24">
        <f>Estrato_Alto!AS45</f>
        <v>12</v>
      </c>
      <c r="L79" s="24">
        <f>Estrato_Medio!AS45</f>
        <v>12</v>
      </c>
      <c r="M79" s="24">
        <f>Estrato_Bajo!AS45</f>
        <v>6</v>
      </c>
      <c r="N79" s="21">
        <f>Estrato_Alto!AS46</f>
        <v>10.285714285714286</v>
      </c>
      <c r="O79" s="21">
        <f>Estrato_Medio!AS46</f>
        <v>10.285714285714286</v>
      </c>
      <c r="P79" s="21">
        <f>Estrato_Bajo!AS46</f>
        <v>5.1428571428571432</v>
      </c>
      <c r="Q79" s="25">
        <f>Estrato_Alto!AS47</f>
        <v>1.5</v>
      </c>
      <c r="R79" s="25">
        <f>Estrato_Medio!AS47</f>
        <v>1.5</v>
      </c>
      <c r="S79" s="25">
        <f>Estrato_Bajo!AS47</f>
        <v>0.75</v>
      </c>
      <c r="T79" s="26">
        <f>Estrato_Alto!AS48</f>
        <v>0</v>
      </c>
      <c r="U79" s="26">
        <f>Estrato_Medio!AS48</f>
        <v>0</v>
      </c>
      <c r="V79" s="26">
        <f>Estrato_Bajo!AS48</f>
        <v>0</v>
      </c>
      <c r="W79" t="str">
        <f t="shared" si="48"/>
        <v>14.06% CR/LFINF+DUC/H:5_A</v>
      </c>
      <c r="X79" t="str">
        <f t="shared" si="54"/>
        <v>11.25% CR/LFINF+DUC/H:5_M</v>
      </c>
      <c r="Y79" t="str">
        <f t="shared" si="55"/>
        <v>5.63% CR/LFINF+DUC/H:5_B</v>
      </c>
      <c r="Z79" t="str">
        <f t="shared" si="56"/>
        <v>14.7% CR/LFINF+DUC/H:5_A</v>
      </c>
      <c r="AA79" t="str">
        <f t="shared" si="57"/>
        <v>12.6% CR/LFINF+DUC/H:5_M</v>
      </c>
      <c r="AB79" t="str">
        <f t="shared" si="58"/>
        <v>6.3% CR/LFINF+DUC/H:5_B</v>
      </c>
      <c r="AC79" t="str">
        <f t="shared" si="59"/>
        <v>14.7% CR/LFINF+DUC/H:5_A</v>
      </c>
      <c r="AD79" t="str">
        <f t="shared" si="60"/>
        <v>12.6% CR/LFINF+DUC/H:5_M</v>
      </c>
      <c r="AE79" t="str">
        <f t="shared" si="61"/>
        <v>6.3% CR/LFINF+DUC/H:5_B</v>
      </c>
      <c r="AF79" t="str">
        <f t="shared" si="62"/>
        <v>12% CR/LFINF+DUC/H:5_A</v>
      </c>
      <c r="AG79" t="str">
        <f t="shared" si="63"/>
        <v>12% CR/LFINF+DUC/H:5_M</v>
      </c>
      <c r="AH79" t="str">
        <f t="shared" si="64"/>
        <v>6% CR/LFINF+DUC/H:5_B</v>
      </c>
      <c r="AI79" t="str">
        <f t="shared" si="65"/>
        <v>10.29% CR/LFINF+DUC/H:5_A</v>
      </c>
      <c r="AJ79" t="str">
        <f t="shared" si="66"/>
        <v>10.29% CR/LFINF+DUC/H:5_M</v>
      </c>
      <c r="AK79" t="str">
        <f t="shared" si="67"/>
        <v>5.14% CR/LFINF+DUC/H:5_B</v>
      </c>
      <c r="AL79" t="str">
        <f t="shared" si="68"/>
        <v>1.5% CR/LFINF+DUC/H:5_A</v>
      </c>
      <c r="AM79" t="str">
        <f t="shared" si="49"/>
        <v>1.5% CR/LFINF+DUC/H:5_M</v>
      </c>
      <c r="AN79" t="str">
        <f t="shared" si="50"/>
        <v>0.75% CR/LFINF+DUC/H:5_B</v>
      </c>
      <c r="AO79" t="str">
        <f t="shared" si="51"/>
        <v/>
      </c>
      <c r="AP79" t="str">
        <f t="shared" si="52"/>
        <v/>
      </c>
      <c r="AQ79" t="str">
        <f t="shared" si="53"/>
        <v/>
      </c>
    </row>
    <row r="80" spans="1:43" x14ac:dyDescent="0.25">
      <c r="A80" t="s">
        <v>64</v>
      </c>
      <c r="B80" s="22">
        <f>Estrato_Alto!AT42</f>
        <v>16.875</v>
      </c>
      <c r="C80" s="22">
        <f>Estrato_Medio!AT42</f>
        <v>13.5</v>
      </c>
      <c r="D80" s="22">
        <f>Estrato_Bajo!AT42</f>
        <v>6.75</v>
      </c>
      <c r="E80" s="20">
        <f>Estrato_Alto!AT43</f>
        <v>12.6</v>
      </c>
      <c r="F80" s="20">
        <f>Estrato_Medio!AT43</f>
        <v>10.8</v>
      </c>
      <c r="G80" s="20">
        <f>Estrato_Bajo!AT43</f>
        <v>5.4</v>
      </c>
      <c r="H80" s="23">
        <f>Estrato_Alto!AT44</f>
        <v>12.6</v>
      </c>
      <c r="I80" s="23">
        <f>Estrato_Medio!AT44</f>
        <v>10.8</v>
      </c>
      <c r="J80" s="23">
        <f>Estrato_Bajo!AT44</f>
        <v>5.4</v>
      </c>
      <c r="K80" s="24">
        <f>Estrato_Alto!AT45</f>
        <v>0</v>
      </c>
      <c r="L80" s="24">
        <f>Estrato_Medio!AT45</f>
        <v>0</v>
      </c>
      <c r="M80" s="24">
        <f>Estrato_Bajo!AT45</f>
        <v>0</v>
      </c>
      <c r="N80" s="21">
        <f>Estrato_Alto!AT46</f>
        <v>0</v>
      </c>
      <c r="O80" s="21">
        <f>Estrato_Medio!AT46</f>
        <v>0</v>
      </c>
      <c r="P80" s="21">
        <f>Estrato_Bajo!AT46</f>
        <v>0</v>
      </c>
      <c r="Q80" s="25">
        <f>Estrato_Alto!AT47</f>
        <v>0</v>
      </c>
      <c r="R80" s="25">
        <f>Estrato_Medio!AT47</f>
        <v>0</v>
      </c>
      <c r="S80" s="25">
        <f>Estrato_Bajo!AT47</f>
        <v>0</v>
      </c>
      <c r="T80" s="26">
        <f>Estrato_Alto!AT48</f>
        <v>0</v>
      </c>
      <c r="U80" s="26">
        <f>Estrato_Medio!AT48</f>
        <v>0</v>
      </c>
      <c r="V80" s="26">
        <f>Estrato_Bajo!AT48</f>
        <v>0</v>
      </c>
      <c r="W80" t="str">
        <f t="shared" si="48"/>
        <v>16.88% CR/LFINF+DUC/H:6,10_A</v>
      </c>
      <c r="X80" t="str">
        <f t="shared" si="54"/>
        <v>13.5% CR/LFINF+DUC/H:6,10_M</v>
      </c>
      <c r="Y80" t="str">
        <f t="shared" si="55"/>
        <v>6.75% CR/LFINF+DUC/H:6,10_B</v>
      </c>
      <c r="Z80" t="str">
        <f t="shared" si="56"/>
        <v>12.6% CR/LFINF+DUC/H:6,10_A</v>
      </c>
      <c r="AA80" t="str">
        <f t="shared" si="57"/>
        <v>10.8% CR/LFINF+DUC/H:6,10_M</v>
      </c>
      <c r="AB80" t="str">
        <f t="shared" si="58"/>
        <v>5.4% CR/LFINF+DUC/H:6,10_B</v>
      </c>
      <c r="AC80" t="str">
        <f t="shared" si="59"/>
        <v>12.6% CR/LFINF+DUC/H:6,10_A</v>
      </c>
      <c r="AD80" t="str">
        <f t="shared" si="60"/>
        <v>10.8% CR/LFINF+DUC/H:6,10_M</v>
      </c>
      <c r="AE80" t="str">
        <f t="shared" si="61"/>
        <v>5.4% CR/LFINF+DUC/H:6,10_B</v>
      </c>
      <c r="AF80" t="str">
        <f t="shared" si="62"/>
        <v/>
      </c>
      <c r="AG80" t="str">
        <f t="shared" si="63"/>
        <v/>
      </c>
      <c r="AH80" t="str">
        <f t="shared" si="64"/>
        <v/>
      </c>
      <c r="AI80" t="str">
        <f t="shared" si="65"/>
        <v/>
      </c>
      <c r="AJ80" t="str">
        <f t="shared" si="66"/>
        <v/>
      </c>
      <c r="AK80" t="str">
        <f t="shared" si="67"/>
        <v/>
      </c>
      <c r="AL80" t="str">
        <f t="shared" si="68"/>
        <v/>
      </c>
      <c r="AM80" t="str">
        <f t="shared" si="49"/>
        <v/>
      </c>
      <c r="AN80" t="str">
        <f t="shared" si="50"/>
        <v/>
      </c>
      <c r="AO80" t="str">
        <f t="shared" si="51"/>
        <v/>
      </c>
      <c r="AP80" t="str">
        <f t="shared" si="52"/>
        <v/>
      </c>
      <c r="AQ80" t="str">
        <f t="shared" si="53"/>
        <v/>
      </c>
    </row>
    <row r="81" spans="23:40" s="34" customFormat="1" x14ac:dyDescent="0.25">
      <c r="W81" s="34" t="str">
        <f>_xlfn.TEXTJOIN(CHAR(10),TRUE,W57:W80)</f>
        <v>11.25% MUR/LWAL+DNO/H:2_A
3.75% MUR/LWAL+DNO/H:3_A
7.5% MCF/LWAL+DNO/H:2_A
2.5% MCF/LWAL+DNO/H:3_A
11.25% MCF/LWAL+DUC/H:2_A
3.75% MCF/LWAL+DUC/H:3_A
3.75% MR/LWAL+DUC/H:2_A
3.75% MR/LWAL+DUC/H:3_A
2.34% MR/LWAL+DUC/H:4_A
2.34% MR/LWAL+DUC/H:5_A
2.81% MR/LWAL+DUC/H:6_A
14.06% CR/LFINF+DUC/H:4_A
14.06% CR/LFINF+DUC/H:5_A
16.88% CR/LFINF+DUC/H:6,10_A</v>
      </c>
      <c r="X81" s="34" t="str">
        <f t="shared" ref="X81:AN81" si="69">_xlfn.TEXTJOIN(CHAR(10),TRUE,X57:X80)</f>
        <v>18.75% MUR/LWAL+DNO/H:2_M
6.25% MUR/LWAL+DNO/H:3_M
7.5% MCF/LWAL+DNO/H:2_M
2.5% MCF/LWAL+DNO/H:3_M
0.29% CR/LFINF+DNO/H:3_M
1.47% CR/LFINF+DNO/H:4_M
1.47% CR/LFINF+DNO/H:5_M
1.76% CR/LFINF+DNO/H:6,10_M
9% MCF/LWAL+DUC/H:2_M
3% MCF/LWAL+DUC/H:3_M
3% MR/LWAL+DUC/H:2_M
3% MR/LWAL+DUC/H:3_M
1.88% MR/LWAL+DUC/H:4_M
1.88% MR/LWAL+DUC/H:5_M
2.25% MR/LWAL+DUC/H:6_M
11.25% CR/LFINF+DUC/H:4_M
11.25% CR/LFINF+DUC/H:5_M
13.5% CR/LFINF+DUC/H:6,10_M</v>
      </c>
      <c r="Y81" s="34" t="str">
        <f t="shared" si="69"/>
        <v>26.25% MUR/LWAL+DNO/H:2_B
8.75% MUR/LWAL+DNO/H:3_B
11.25% MCF/LWAL+DNO/H:2_B
3.75% MCF/LWAL+DNO/H:3_B
1.18% CR/LFINF+DNO/H:3_B
5.88% CR/LFINF+DNO/H:4_B
5.88% CR/LFINF+DNO/H:5_B
7.06% CR/LFINF+DNO/H:6,10_B
4.5% MCF/LWAL+DUC/H:2_B
1.5% MCF/LWAL+DUC/H:3_B
1.5% MR/LWAL+DUC/H:2_B
1.5% MR/LWAL+DUC/H:3_B
0.94% MR/LWAL+DUC/H:4_B
0.94% MR/LWAL+DUC/H:5_B
1.13% MR/LWAL+DUC/H:6_B
5.63% CR/LFINF+DUC/H:4_B
5.63% CR/LFINF+DUC/H:5_B
6.75% CR/LFINF+DUC/H:6,10_B</v>
      </c>
      <c r="Z81" s="34" t="str">
        <f t="shared" si="69"/>
        <v>15% MUR/LWAL+DNO/H:2_A
5% MUR/LWAL+DNO/H:3_A
7.5% MCF/LWAL+DNO/H:2_A
2.5% MCF/LWAL+DNO/H:3_A
10.5% MCF/LWAL+DUC/H:2_A
3.5% MCF/LWAL+DUC/H:3_A
3.5% MR/LWAL+DUC/H:2_A
3.5% MR/LWAL+DUC/H:3_A
2.45% MR/LWAL+DUC/H:4_A
2.45% MR/LWAL+DUC/H:5_A
2.1% MR/LWAL+DUC/H:6_A
14.7% CR/LFINF+DUC/H:4_A
14.7% CR/LFINF+DUC/H:5_A
12.6% CR/LFINF+DUC/H:6,10_A</v>
      </c>
      <c r="AA81" s="34" t="str">
        <f t="shared" si="69"/>
        <v>18.75% MUR/LWAL+DNO/H:2_M
6.25% MUR/LWAL+DNO/H:3_M
7.5% MCF/LWAL+DNO/H:2_M
2.5% MCF/LWAL+DNO/H:3_M
0.29% CR/LFINF+DNO/H:3_M
1.65% CR/LFINF+DNO/H:4_M
1.65% CR/LFINF+DNO/H:5_M
1.41% CR/LFINF+DNO/H:6,10_M
9% MCF/LWAL+DUC/H:2_M
3% MCF/LWAL+DUC/H:3_M
3% MR/LWAL+DUC/H:2_M
3% MR/LWAL+DUC/H:3_M
2.1% MR/LWAL+DUC/H:4_M
2.1% MR/LWAL+DUC/H:5_M
1.8% MR/LWAL+DUC/H:6_M
12.6% CR/LFINF+DUC/H:4_M
12.6% CR/LFINF+DUC/H:5_M
10.8% CR/LFINF+DUC/H:6,10_M</v>
      </c>
      <c r="AB81" s="34" t="str">
        <f t="shared" si="69"/>
        <v>26.25% MUR/LWAL+DNO/H:2_B
8.75% MUR/LWAL+DNO/H:3_B
11.25% MCF/LWAL+DNO/H:2_B
3.75% MCF/LWAL+DNO/H:3_B
1.18% CR/LFINF+DNO/H:3_B
6.59% CR/LFINF+DNO/H:4_B
6.59% CR/LFINF+DNO/H:5_B
5.65% CR/LFINF+DNO/H:6,10_B
4.5% MCF/LWAL+DUC/H:2_B
1.5% MCF/LWAL+DUC/H:3_B
1.5% MR/LWAL+DUC/H:2_B
1.5% MR/LWAL+DUC/H:3_B
1.05% MR/LWAL+DUC/H:4_B
1.05% MR/LWAL+DUC/H:5_B
0.9% MR/LWAL+DUC/H:6_B
6.3% CR/LFINF+DUC/H:4_B
6.3% CR/LFINF+DUC/H:5_B
5.4% CR/LFINF+DUC/H:6,10_B</v>
      </c>
      <c r="AC81" s="34" t="str">
        <f t="shared" si="69"/>
        <v>15% MUR/LWAL+DNO/H:2_A
5% MUR/LWAL+DNO/H:3_A
7.5% MCF/LWAL+DNO/H:2_A
2.5% MCF/LWAL+DNO/H:3_A
10.5% MCF/LWAL+DUC/H:2_A
3.5% MCF/LWAL+DUC/H:3_A
3.5% MR/LWAL+DUC/H:2_A
3.5% MR/LWAL+DUC/H:3_A
2.45% MR/LWAL+DUC/H:4_A
2.45% MR/LWAL+DUC/H:5_A
2.1% MR/LWAL+DUC/H:6_A
14.7% CR/LFINF+DUC/H:4_A
14.7% CR/LFINF+DUC/H:5_A
12.6% CR/LFINF+DUC/H:6,10_A</v>
      </c>
      <c r="AD81" s="34" t="str">
        <f t="shared" si="69"/>
        <v>18.75% MUR/LWAL+DNO/H:2_M
6.25% MUR/LWAL+DNO/H:3_M
7.5% MCF/LWAL+DNO/H:2_M
2.5% MCF/LWAL+DNO/H:3_M
0.29% CR/LFINF+DNO/H:3_M
1.65% CR/LFINF+DNO/H:4_M
1.65% CR/LFINF+DNO/H:5_M
1.41% CR/LFINF+DNO/H:6,10_M
9% MCF/LWAL+DUC/H:2_M
3% MCF/LWAL+DUC/H:3_M
3% MR/LWAL+DUC/H:2_M
3% MR/LWAL+DUC/H:3_M
2.1% MR/LWAL+DUC/H:4_M
2.1% MR/LWAL+DUC/H:5_M
1.8% MR/LWAL+DUC/H:6_M
12.6% CR/LFINF+DUC/H:4_M
12.6% CR/LFINF+DUC/H:5_M
10.8% CR/LFINF+DUC/H:6,10_M</v>
      </c>
      <c r="AE81" s="34" t="str">
        <f t="shared" si="69"/>
        <v>26.25% MUR/LWAL+DNO/H:2_B
8.75% MUR/LWAL+DNO/H:3_B
11.25% MCF/LWAL+DNO/H:2_B
3.75% MCF/LWAL+DNO/H:3_B
1.18% CR/LFINF+DNO/H:3_B
6.59% CR/LFINF+DNO/H:4_B
6.59% CR/LFINF+DNO/H:5_B
5.65% CR/LFINF+DNO/H:6,10_B
4.5% MCF/LWAL+DUC/H:2_B
1.5% MCF/LWAL+DUC/H:3_B
1.5% MR/LWAL+DUC/H:2_B
1.5% MR/LWAL+DUC/H:3_B
1.05% MR/LWAL+DUC/H:4_B
1.05% MR/LWAL+DUC/H:5_B
0.9% MR/LWAL+DUC/H:6_B
6.3% CR/LFINF+DUC/H:4_B
6.3% CR/LFINF+DUC/H:5_B
5.4% CR/LFINF+DUC/H:6,10_B</v>
      </c>
      <c r="AF81" s="34" t="str">
        <f t="shared" si="69"/>
        <v>37.5% MUR/LWAL+DNO/H:2_A
12.5% MUR/LWAL+DNO/H:3_A
7.5% MCF/LWAL+DNO/H:2_A
2.5% MCF/LWAL+DNO/H:3_A
6% MCF/LWAL+DUC/H:2_A
2% MCF/LWAL+DUC/H:3_A
2% MR/LWAL+DUC/H:2_A
2% MR/LWAL+DUC/H:3_A
2% MR/LWAL+DUC/H:4_A
2% MR/LWAL+DUC/H:5_A
12% CR/LFINF+DUC/H:4_A
12% CR/LFINF+DUC/H:5_A</v>
      </c>
      <c r="AG81" s="34" t="str">
        <f t="shared" si="69"/>
        <v>37.5% MUR/LWAL+DNO/H:2_M
12.5% MUR/LWAL+DNO/H:3_M
7.5% MCF/LWAL+DNO/H:2_M
2.5% MCF/LWAL+DNO/H:3_M
6% MCF/LWAL+DUC/H:2_M
2% MCF/LWAL+DUC/H:3_M
2% MR/LWAL+DUC/H:2_M
2% MR/LWAL+DUC/H:3_M
2% MR/LWAL+DUC/H:4_M
2% MR/LWAL+DUC/H:5_M
12% CR/LFINF+DUC/H:4_M
12% CR/LFINF+DUC/H:5_M</v>
      </c>
      <c r="AH81" s="34" t="str">
        <f t="shared" si="69"/>
        <v>37.5% MUR/LWAL+DNO/H:2_B
12.5% MUR/LWAL+DNO/H:3_B
7.5% MCF/LWAL+DNO/H:2_B
2.5% MCF/LWAL+DNO/H:3_B
2.86% CR/LFINF+DNO/H:3_B
8.57% CR/LFINF+DNO/H:4_B
8.57% CR/LFINF+DNO/H:5_B
3% MCF/LWAL+DUC/H:2_B
1% MCF/LWAL+DUC/H:3_B
1% MR/LWAL+DUC/H:2_B
1% MR/LWAL+DUC/H:3_B
1% MR/LWAL+DUC/H:4_B
1% MR/LWAL+DUC/H:5_B
6% CR/LFINF+DUC/H:4_B
6% CR/LFINF+DUC/H:5_B</v>
      </c>
      <c r="AI81" s="34" t="str">
        <f t="shared" si="69"/>
        <v>33.75% MUR/LWAL+DNO/H:2_A
11.25% MUR/LWAL+DNO/H:3_A
7.5% MCF/LWAL+DNO/H:2_A
2.5% MCF/LWAL+DNO/H:3_A
0.71% CR/LFINF+DNO/H:3_A
2.14% CR/LFINF+DNO/H:4_A
2.14% CR/LFINF+DNO/H:5_A
6% MCF/LWAL+DUC/H:2_A
2% MCF/LWAL+DUC/H:3_A
2% MR/LWAL+DUC/H:2_A
2% MR/LWAL+DUC/H:3_A
2% MR/LWAL+DUC/H:4_A
2% MR/LWAL+DUC/H:5_A
3.43% CR/LFINF+DUC/H:3_A
10.29% CR/LFINF+DUC/H:4_A
10.29% CR/LFINF+DUC/H:5_A</v>
      </c>
      <c r="AJ81" s="34" t="str">
        <f t="shared" si="69"/>
        <v>33.75% MUR/LWAL+DNO/H:2_M
11.25% MUR/LWAL+DNO/H:3_M
7.5% MCF/LWAL+DNO/H:2_M
2.5% MCF/LWAL+DNO/H:3_M
0.71% CR/LFINF+DNO/H:3_M
2.14% CR/LFINF+DNO/H:4_M
2.14% CR/LFINF+DNO/H:5_M
6% MCF/LWAL+DUC/H:2_M
2% MCF/LWAL+DUC/H:3_M
2% MR/LWAL+DUC/H:2_M
2% MR/LWAL+DUC/H:3_M
2% MR/LWAL+DUC/H:4_M
2% MR/LWAL+DUC/H:5_M
3.43% CR/LFINF+DUC/H:3_M
10.29% CR/LFINF+DUC/H:4_M
10.29% CR/LFINF+DUC/H:5_M</v>
      </c>
      <c r="AK81" s="34" t="str">
        <f t="shared" si="69"/>
        <v>33.75% MUR/LWAL+DNO/H:2_B
11.25% MUR/LWAL+DNO/H:3_B
7.5% MCF/LWAL+DNO/H:2_B
2.5% MCF/LWAL+DNO/H:3_B
3.57% CR/LFINF+DNO/H:3_B
10.71% CR/LFINF+DNO/H:4_B
10.71% CR/LFINF+DNO/H:5_B
3% MCF/LWAL+DUC/H:2_B
1% MCF/LWAL+DUC/H:3_B
1% MR/LWAL+DUC/H:2_B
1% MR/LWAL+DUC/H:3_B
1% MR/LWAL+DUC/H:4_B
1% MR/LWAL+DUC/H:5_B
1.71% CR/LFINF+DUC/H:3_B
5.14% CR/LFINF+DUC/H:4_B
5.14% CR/LFINF+DUC/H:5_B</v>
      </c>
      <c r="AL81" s="34" t="str">
        <f t="shared" si="69"/>
        <v>45% MUR/LWAL+DNO/H:2_A
15% MUR/LWAL+DNO/H:3_A
11.25% MCF/LWAL+DNO/H:2_A
3.75% MCF/LWAL+DNO/H:3_A
2.5% CR/LFINF+DNO/H:3_A
1.88% CR/LFINF+DNO/H:4_A
0.63% CR/LFINF+DNO/H:5_A
3% MCF/LWAL+DUC/H:2_A
1% MCF/LWAL+DUC/H:3_A
1% MR/LWAL+DUC/H:2_A
1% MR/LWAL+DUC/H:3_A
1.5% MR/LWAL+DUC/H:4_A
0.5% MR/LWAL+DUC/H:5_A
6% CR/LFINF+DUC/H:3_A
4.5% CR/LFINF+DUC/H:4_A
1.5% CR/LFINF+DUC/H:5_A</v>
      </c>
      <c r="AM81" s="34" t="str">
        <f t="shared" si="69"/>
        <v>45% MUR/LWAL+DNO/H:2_M
15% MUR/LWAL+DNO/H:3_M
11.25% MCF/LWAL+DNO/H:2_M
3.75% MCF/LWAL+DNO/H:3_M
2.5% CR/LFINF+DNO/H:3_M
1.88% CR/LFINF+DNO/H:4_M
0.63% CR/LFINF+DNO/H:5_M
3% MCF/LWAL+DUC/H:2_M
1% MCF/LWAL+DUC/H:3_M
1% MR/LWAL+DUC/H:2_M
1% MR/LWAL+DUC/H:3_M
1.5% MR/LWAL+DUC/H:4_M
0.5% MR/LWAL+DUC/H:5_M
6% CR/LFINF+DUC/H:3_M
4.5% CR/LFINF+DUC/H:4_M
1.5% CR/LFINF+DUC/H:5_M</v>
      </c>
      <c r="AN81" s="34" t="str">
        <f t="shared" si="69"/>
        <v>45% MUR/LWAL+DNO/H:2_B
15% MUR/LWAL+DNO/H:3_B
11.25% MCF/LWAL+DNO/H:2_B
3.75% MCF/LWAL+DNO/H:3_B
7.5% CR/LFINF+DNO/H:3_B
5.63% CR/LFINF+DNO/H:4_B
1.88% CR/LFINF+DNO/H:5_B
1.5% MCF/LWAL+DUC/H:2_B
0.5% MCF/LWAL+DUC/H:3_B
0.5% MR/LWAL+DUC/H:2_B
0.5% MR/LWAL+DUC/H:3_B
0.75% MR/LWAL+DUC/H:4_B
0.25% MR/LWAL+DUC/H:5_B
3% CR/LFINF+DUC/H:3_B
2.25% CR/LFINF+DUC/H:4_B
0.75% CR/LFINF+DUC/H:5_B</v>
      </c>
    </row>
  </sheetData>
  <mergeCells count="35">
    <mergeCell ref="AO36:AQ36"/>
    <mergeCell ref="W56:Y56"/>
    <mergeCell ref="Z56:AB56"/>
    <mergeCell ref="AC56:AE56"/>
    <mergeCell ref="AF56:AH56"/>
    <mergeCell ref="AI56:AK56"/>
    <mergeCell ref="AL56:AN56"/>
    <mergeCell ref="AO56:AQ56"/>
    <mergeCell ref="W36:Y36"/>
    <mergeCell ref="Z36:AB36"/>
    <mergeCell ref="AC36:AE36"/>
    <mergeCell ref="AF36:AH36"/>
    <mergeCell ref="AI36:AK36"/>
    <mergeCell ref="AL36:AN36"/>
    <mergeCell ref="AL2:AN2"/>
    <mergeCell ref="AO2:AQ2"/>
    <mergeCell ref="W15:Y15"/>
    <mergeCell ref="Z15:AB15"/>
    <mergeCell ref="AC15:AE15"/>
    <mergeCell ref="AF15:AH15"/>
    <mergeCell ref="AI15:AK15"/>
    <mergeCell ref="AL15:AN15"/>
    <mergeCell ref="AO15:AQ15"/>
    <mergeCell ref="AI2:AK2"/>
    <mergeCell ref="T1:V1"/>
    <mergeCell ref="W2:Y2"/>
    <mergeCell ref="Z2:AB2"/>
    <mergeCell ref="AC2:AE2"/>
    <mergeCell ref="AF2:AH2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9E76-CFAB-4305-9AA9-5A73349F0DCD}">
  <dimension ref="A1:E30"/>
  <sheetViews>
    <sheetView workbookViewId="0"/>
  </sheetViews>
  <sheetFormatPr baseColWidth="10" defaultRowHeight="15" x14ac:dyDescent="0.25"/>
  <sheetData>
    <row r="1" spans="1:5" x14ac:dyDescent="0.25">
      <c r="B1" t="s">
        <v>77</v>
      </c>
      <c r="C1" t="s">
        <v>81</v>
      </c>
      <c r="D1" t="s">
        <v>82</v>
      </c>
      <c r="E1" t="s">
        <v>90</v>
      </c>
    </row>
    <row r="2" spans="1:5" x14ac:dyDescent="0.25">
      <c r="A2" t="s">
        <v>80</v>
      </c>
      <c r="B2">
        <v>13480729</v>
      </c>
      <c r="C2">
        <v>5251273</v>
      </c>
      <c r="D2">
        <f>B2-C2</f>
        <v>8229456</v>
      </c>
      <c r="E2" s="35">
        <f>D2/B2</f>
        <v>0.61046075475591866</v>
      </c>
    </row>
    <row r="3" spans="1:5" x14ac:dyDescent="0.25">
      <c r="A3" t="s">
        <v>78</v>
      </c>
      <c r="B3">
        <v>8294422</v>
      </c>
      <c r="C3">
        <v>4542617</v>
      </c>
      <c r="D3">
        <f t="shared" ref="D3:D4" si="0">B3-C3</f>
        <v>3751805</v>
      </c>
      <c r="E3" s="35">
        <f t="shared" ref="E3:E4" si="1">D3/B3</f>
        <v>0.45232868547078992</v>
      </c>
    </row>
    <row r="4" spans="1:5" x14ac:dyDescent="0.25">
      <c r="A4" t="s">
        <v>79</v>
      </c>
      <c r="B4">
        <v>4414534</v>
      </c>
      <c r="C4">
        <v>681234</v>
      </c>
      <c r="D4">
        <f t="shared" si="0"/>
        <v>3733300</v>
      </c>
      <c r="E4" s="35">
        <f t="shared" si="1"/>
        <v>0.84568382529163899</v>
      </c>
    </row>
    <row r="6" spans="1:5" x14ac:dyDescent="0.25">
      <c r="A6" t="s">
        <v>76</v>
      </c>
    </row>
    <row r="8" spans="1:5" x14ac:dyDescent="0.25">
      <c r="A8" s="39" t="s">
        <v>89</v>
      </c>
      <c r="B8" s="39"/>
      <c r="C8" s="39"/>
      <c r="D8" s="39"/>
    </row>
    <row r="9" spans="1:5" x14ac:dyDescent="0.25">
      <c r="B9" t="s">
        <v>73</v>
      </c>
      <c r="C9" t="s">
        <v>74</v>
      </c>
      <c r="D9" t="s">
        <v>75</v>
      </c>
    </row>
    <row r="10" spans="1:5" x14ac:dyDescent="0.25">
      <c r="A10" t="s">
        <v>88</v>
      </c>
      <c r="B10" s="36">
        <f>(C3+0.1*D3)/B3</f>
        <v>0.59290418307628912</v>
      </c>
      <c r="C10" s="35">
        <f>(C3+0.33*D3)/B3</f>
        <v>0.69693978073457086</v>
      </c>
      <c r="D10" s="35">
        <f>(C3+0.66*D3)/B3</f>
        <v>0.84620824693993157</v>
      </c>
    </row>
    <row r="11" spans="1:5" x14ac:dyDescent="0.25">
      <c r="A11" t="s">
        <v>87</v>
      </c>
      <c r="B11" s="35">
        <f>(C4+0.1*D4)/B4+0.01</f>
        <v>0.24888455723752498</v>
      </c>
      <c r="C11" s="35">
        <f>(C4+0.33*D4)/B4-0.03</f>
        <v>0.40339183705460191</v>
      </c>
      <c r="D11" s="35">
        <f>(C4+0.66*D4)/B4-0.01</f>
        <v>0.70246749940084274</v>
      </c>
    </row>
    <row r="13" spans="1:5" x14ac:dyDescent="0.25">
      <c r="A13" t="s">
        <v>83</v>
      </c>
    </row>
    <row r="14" spans="1:5" x14ac:dyDescent="0.25">
      <c r="A14" t="s">
        <v>84</v>
      </c>
    </row>
    <row r="15" spans="1:5" x14ac:dyDescent="0.25">
      <c r="A15" t="s">
        <v>85</v>
      </c>
    </row>
    <row r="16" spans="1:5" x14ac:dyDescent="0.25">
      <c r="A16" t="s">
        <v>86</v>
      </c>
    </row>
    <row r="18" spans="1:3" x14ac:dyDescent="0.25">
      <c r="A18" t="s">
        <v>91</v>
      </c>
    </row>
    <row r="19" spans="1:3" x14ac:dyDescent="0.25">
      <c r="A19" t="s">
        <v>92</v>
      </c>
    </row>
    <row r="20" spans="1:3" x14ac:dyDescent="0.25">
      <c r="A20" t="s">
        <v>93</v>
      </c>
    </row>
    <row r="22" spans="1:3" x14ac:dyDescent="0.25">
      <c r="A22" t="s">
        <v>16</v>
      </c>
      <c r="B22" s="37">
        <v>0.28319813653686216</v>
      </c>
      <c r="C22" s="37">
        <v>0.3</v>
      </c>
    </row>
    <row r="23" spans="1:3" x14ac:dyDescent="0.25">
      <c r="A23" t="s">
        <v>17</v>
      </c>
      <c r="B23" s="37">
        <v>0.17671227350370811</v>
      </c>
      <c r="C23" s="37">
        <v>0.2</v>
      </c>
    </row>
    <row r="24" spans="1:3" x14ac:dyDescent="0.25">
      <c r="A24" t="s">
        <v>94</v>
      </c>
      <c r="B24" s="37">
        <v>6.8469056751249341E-2</v>
      </c>
      <c r="C24" s="37">
        <v>0.1</v>
      </c>
    </row>
    <row r="25" spans="1:3" x14ac:dyDescent="0.25">
      <c r="A25" t="s">
        <v>95</v>
      </c>
      <c r="B25" s="37">
        <v>5.7142477703365877E-2</v>
      </c>
      <c r="C25" s="37">
        <v>0.05</v>
      </c>
    </row>
    <row r="26" spans="1:3" x14ac:dyDescent="0.25">
      <c r="A26" t="s">
        <v>20</v>
      </c>
      <c r="B26" s="37">
        <v>5.3885359564677424E-2</v>
      </c>
      <c r="C26" s="37">
        <v>0.05</v>
      </c>
    </row>
    <row r="27" spans="1:3" x14ac:dyDescent="0.25">
      <c r="A27" t="s">
        <v>19</v>
      </c>
      <c r="B27" s="37">
        <v>1.8046201864983281E-2</v>
      </c>
      <c r="C27" s="37">
        <v>0.05</v>
      </c>
    </row>
    <row r="28" spans="1:3" x14ac:dyDescent="0.25">
      <c r="A28" t="s">
        <v>18</v>
      </c>
      <c r="B28" s="37">
        <v>2.1505783188823565E-2</v>
      </c>
      <c r="C28" s="37">
        <v>0.05</v>
      </c>
    </row>
    <row r="29" spans="1:3" x14ac:dyDescent="0.25">
      <c r="A29" t="s">
        <v>96</v>
      </c>
      <c r="B29" s="37">
        <v>1.3521851281936918E-2</v>
      </c>
      <c r="C29" s="37">
        <v>0.05</v>
      </c>
    </row>
    <row r="30" spans="1:3" x14ac:dyDescent="0.25">
      <c r="A30" t="s">
        <v>97</v>
      </c>
      <c r="B30" s="37">
        <v>0.19</v>
      </c>
      <c r="C30" s="37">
        <v>0.15</v>
      </c>
    </row>
  </sheetData>
  <mergeCells count="1">
    <mergeCell ref="A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Estrato_Alto</vt:lpstr>
      <vt:lpstr>Estrato_Medio</vt:lpstr>
      <vt:lpstr>Estrato_Bajo</vt:lpstr>
      <vt:lpstr>mapping scheme</vt:lpstr>
      <vt:lpstr>aux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Beatriz Acevedo Jaramillo</dc:creator>
  <cp:lastModifiedBy>Maria Camila</cp:lastModifiedBy>
  <dcterms:created xsi:type="dcterms:W3CDTF">2018-09-06T15:21:52Z</dcterms:created>
  <dcterms:modified xsi:type="dcterms:W3CDTF">2023-01-26T11:20:27Z</dcterms:modified>
</cp:coreProperties>
</file>