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skripsi jurnal\proposal skripsi\"/>
    </mc:Choice>
  </mc:AlternateContent>
  <xr:revisionPtr revIDLastSave="0" documentId="13_ncr:1_{C3D5D398-CA9A-4B2A-B867-EB9FDCCEFAFC}" xr6:coauthVersionLast="45" xr6:coauthVersionMax="45" xr10:uidLastSave="{00000000-0000-0000-0000-000000000000}"/>
  <bookViews>
    <workbookView xWindow="-108" yWindow="-108" windowWidth="23256" windowHeight="12576" activeTab="7" xr2:uid="{A0800EB0-7E71-4DFF-8EBB-5DF3ECE16329}"/>
  </bookViews>
  <sheets>
    <sheet name="TF-IDF" sheetId="1" r:id="rId1"/>
    <sheet name="LSA" sheetId="8" r:id="rId2"/>
    <sheet name="Sheet3" sheetId="4" r:id="rId3"/>
    <sheet name="Sheet6" sheetId="7" r:id="rId4"/>
    <sheet name="Sheet4" sheetId="5" r:id="rId5"/>
    <sheet name="Sheet5" sheetId="6" r:id="rId6"/>
    <sheet name="Sheet2" sheetId="3" r:id="rId7"/>
    <sheet name="Sheet1" sheetId="9"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08" i="8" l="1"/>
  <c r="L49" i="8"/>
  <c r="H51" i="8"/>
  <c r="I18" i="1"/>
  <c r="I20" i="1"/>
  <c r="I21" i="1"/>
  <c r="I19" i="1"/>
  <c r="I10" i="1"/>
  <c r="I11" i="1"/>
  <c r="I12" i="1"/>
  <c r="I13" i="1"/>
  <c r="I14" i="1"/>
  <c r="I15" i="1"/>
  <c r="I16" i="1"/>
  <c r="I17" i="1"/>
  <c r="I9" i="1"/>
  <c r="H23" i="1"/>
  <c r="H22" i="1"/>
  <c r="H11" i="1"/>
  <c r="H12" i="1"/>
  <c r="H13" i="1"/>
  <c r="H14" i="1"/>
  <c r="H10" i="1"/>
  <c r="G23" i="1"/>
  <c r="G22" i="1"/>
  <c r="G21" i="1"/>
  <c r="G20" i="1"/>
  <c r="G19" i="1"/>
  <c r="G18" i="1"/>
  <c r="G17" i="1"/>
  <c r="G16" i="1"/>
  <c r="G15" i="1"/>
  <c r="I22" i="1"/>
  <c r="I23" i="1"/>
  <c r="H15" i="1"/>
  <c r="H16" i="1"/>
  <c r="H17" i="1"/>
  <c r="H18" i="1"/>
  <c r="H19" i="1"/>
  <c r="H20" i="1"/>
  <c r="H21" i="1"/>
  <c r="H9" i="1"/>
  <c r="G10" i="1"/>
  <c r="G11" i="1"/>
  <c r="G12" i="1"/>
  <c r="G13" i="1"/>
  <c r="G14" i="1"/>
  <c r="G9" i="1"/>
  <c r="D103" i="8" l="1"/>
  <c r="C102" i="8"/>
  <c r="B101" i="8"/>
  <c r="H83" i="8"/>
  <c r="L81" i="8"/>
  <c r="G87" i="8" s="1"/>
  <c r="C77" i="8"/>
  <c r="B76" i="8"/>
  <c r="A75" i="8"/>
  <c r="H67" i="8"/>
  <c r="L65" i="8"/>
  <c r="G71" i="8" s="1"/>
  <c r="C61" i="8"/>
  <c r="B60" i="8"/>
  <c r="A59" i="8"/>
  <c r="G55" i="8"/>
  <c r="C45" i="8"/>
  <c r="B44" i="8"/>
  <c r="A43" i="8"/>
  <c r="A12" i="8" a="1"/>
  <c r="C14" i="8" s="1"/>
  <c r="B106" i="8" l="1" a="1"/>
  <c r="B107" i="8" s="1"/>
  <c r="B13" i="8"/>
  <c r="C13" i="8"/>
  <c r="B12" i="8"/>
  <c r="C107" i="8"/>
  <c r="C12" i="8"/>
  <c r="D107" i="8"/>
  <c r="B108" i="8"/>
  <c r="C108" i="8"/>
  <c r="A14" i="8"/>
  <c r="G53" i="8"/>
  <c r="G69" i="8"/>
  <c r="G85" i="8"/>
  <c r="C106" i="8"/>
  <c r="B14" i="8"/>
  <c r="G54" i="8"/>
  <c r="G70" i="8"/>
  <c r="G86" i="8"/>
  <c r="D106" i="8"/>
  <c r="A13" i="8"/>
  <c r="A12" i="8"/>
  <c r="B89" i="7"/>
  <c r="K69" i="7"/>
  <c r="C65" i="7"/>
  <c r="B64" i="7"/>
  <c r="A63" i="7"/>
  <c r="K53" i="7"/>
  <c r="F59" i="7" s="1"/>
  <c r="C49" i="7"/>
  <c r="B48" i="7"/>
  <c r="A47" i="7"/>
  <c r="K37" i="7"/>
  <c r="F43" i="7" s="1"/>
  <c r="C33" i="7"/>
  <c r="B32" i="7"/>
  <c r="A31" i="7"/>
  <c r="D91" i="7"/>
  <c r="C90" i="7"/>
  <c r="G71" i="7"/>
  <c r="F75" i="7"/>
  <c r="G55" i="7"/>
  <c r="G39" i="7"/>
  <c r="A12" i="7" a="1"/>
  <c r="C14" i="7" s="1"/>
  <c r="B89" i="4"/>
  <c r="A31" i="4"/>
  <c r="B94" i="4" a="1"/>
  <c r="B94" i="4" s="1"/>
  <c r="C90" i="4"/>
  <c r="D91" i="4"/>
  <c r="F73" i="4"/>
  <c r="F74" i="4"/>
  <c r="F75" i="4"/>
  <c r="A19" i="5" a="1"/>
  <c r="N33" i="5" s="1"/>
  <c r="K69" i="4"/>
  <c r="G71" i="4"/>
  <c r="C65" i="4"/>
  <c r="B64" i="4"/>
  <c r="A63" i="4"/>
  <c r="K53" i="4"/>
  <c r="F57" i="4" s="1"/>
  <c r="G55" i="4"/>
  <c r="C49" i="4"/>
  <c r="B48" i="4"/>
  <c r="A47" i="4"/>
  <c r="K37" i="4"/>
  <c r="F43" i="4" s="1"/>
  <c r="G39" i="4"/>
  <c r="C33" i="4"/>
  <c r="B32" i="4"/>
  <c r="A12" i="4" a="1"/>
  <c r="C13" i="4" s="1"/>
  <c r="C85" i="1"/>
  <c r="D86" i="1"/>
  <c r="B84" i="1"/>
  <c r="D103" i="1"/>
  <c r="C102" i="1"/>
  <c r="B101" i="1"/>
  <c r="D108" i="8" l="1"/>
  <c r="B106" i="8"/>
  <c r="D109" i="8"/>
  <c r="C109" i="8"/>
  <c r="B109" i="8"/>
  <c r="B94" i="7" a="1"/>
  <c r="C96" i="7" s="1"/>
  <c r="B12" i="7"/>
  <c r="A13" i="7"/>
  <c r="B13" i="7"/>
  <c r="C13" i="7"/>
  <c r="C12" i="7"/>
  <c r="A14" i="7"/>
  <c r="F41" i="7"/>
  <c r="F57" i="7"/>
  <c r="F73" i="7"/>
  <c r="B14" i="7"/>
  <c r="F42" i="7"/>
  <c r="F58" i="7"/>
  <c r="F74" i="7"/>
  <c r="A12" i="7"/>
  <c r="F94" i="4"/>
  <c r="B96" i="4"/>
  <c r="F96" i="4" s="1"/>
  <c r="C95" i="4"/>
  <c r="B95" i="4"/>
  <c r="F95" i="4" s="1"/>
  <c r="D95" i="4"/>
  <c r="D94" i="4"/>
  <c r="C96" i="4"/>
  <c r="C94" i="4"/>
  <c r="D96" i="4"/>
  <c r="I19" i="5"/>
  <c r="J20" i="5"/>
  <c r="D22" i="5"/>
  <c r="E23" i="5"/>
  <c r="N24" i="5"/>
  <c r="H26" i="5"/>
  <c r="B28" i="5"/>
  <c r="K29" i="5"/>
  <c r="E31" i="5"/>
  <c r="O33" i="5"/>
  <c r="C19" i="5"/>
  <c r="K19" i="5"/>
  <c r="D20" i="5"/>
  <c r="L20" i="5"/>
  <c r="E21" i="5"/>
  <c r="M21" i="5"/>
  <c r="F22" i="5"/>
  <c r="N22" i="5"/>
  <c r="G23" i="5"/>
  <c r="O23" i="5"/>
  <c r="H24" i="5"/>
  <c r="A25" i="5"/>
  <c r="I25" i="5"/>
  <c r="B26" i="5"/>
  <c r="J26" i="5"/>
  <c r="C27" i="5"/>
  <c r="K27" i="5"/>
  <c r="D28" i="5"/>
  <c r="L28" i="5"/>
  <c r="E29" i="5"/>
  <c r="M29" i="5"/>
  <c r="F30" i="5"/>
  <c r="N30" i="5"/>
  <c r="G31" i="5"/>
  <c r="O31" i="5"/>
  <c r="H32" i="5"/>
  <c r="A33" i="5"/>
  <c r="I33" i="5"/>
  <c r="B20" i="5"/>
  <c r="C21" i="5"/>
  <c r="L22" i="5"/>
  <c r="M23" i="5"/>
  <c r="G25" i="5"/>
  <c r="I27" i="5"/>
  <c r="C29" i="5"/>
  <c r="L30" i="5"/>
  <c r="F32" i="5"/>
  <c r="G33" i="5"/>
  <c r="B19" i="5"/>
  <c r="J19" i="5"/>
  <c r="C20" i="5"/>
  <c r="K20" i="5"/>
  <c r="D21" i="5"/>
  <c r="L21" i="5"/>
  <c r="E22" i="5"/>
  <c r="M22" i="5"/>
  <c r="F23" i="5"/>
  <c r="N23" i="5"/>
  <c r="G24" i="5"/>
  <c r="O24" i="5"/>
  <c r="H25" i="5"/>
  <c r="A26" i="5"/>
  <c r="I26" i="5"/>
  <c r="B27" i="5"/>
  <c r="J27" i="5"/>
  <c r="C28" i="5"/>
  <c r="K28" i="5"/>
  <c r="D29" i="5"/>
  <c r="L29" i="5"/>
  <c r="E30" i="5"/>
  <c r="M30" i="5"/>
  <c r="F31" i="5"/>
  <c r="N31" i="5"/>
  <c r="G32" i="5"/>
  <c r="O32" i="5"/>
  <c r="H33" i="5"/>
  <c r="D19" i="5"/>
  <c r="L19" i="5"/>
  <c r="E20" i="5"/>
  <c r="M20" i="5"/>
  <c r="F21" i="5"/>
  <c r="N21" i="5"/>
  <c r="G22" i="5"/>
  <c r="O22" i="5"/>
  <c r="H23" i="5"/>
  <c r="A24" i="5"/>
  <c r="I24" i="5"/>
  <c r="B25" i="5"/>
  <c r="J25" i="5"/>
  <c r="C26" i="5"/>
  <c r="K26" i="5"/>
  <c r="D27" i="5"/>
  <c r="L27" i="5"/>
  <c r="E28" i="5"/>
  <c r="M28" i="5"/>
  <c r="F29" i="5"/>
  <c r="N29" i="5"/>
  <c r="G30" i="5"/>
  <c r="O30" i="5"/>
  <c r="H31" i="5"/>
  <c r="A32" i="5"/>
  <c r="I32" i="5"/>
  <c r="B33" i="5"/>
  <c r="J33" i="5"/>
  <c r="M19" i="5"/>
  <c r="N20" i="5"/>
  <c r="O21" i="5"/>
  <c r="H22" i="5"/>
  <c r="A23" i="5"/>
  <c r="B24" i="5"/>
  <c r="J24" i="5"/>
  <c r="C25" i="5"/>
  <c r="K25" i="5"/>
  <c r="D26" i="5"/>
  <c r="L26" i="5"/>
  <c r="E27" i="5"/>
  <c r="M27" i="5"/>
  <c r="F28" i="5"/>
  <c r="N28" i="5"/>
  <c r="G29" i="5"/>
  <c r="O29" i="5"/>
  <c r="H30" i="5"/>
  <c r="A31" i="5"/>
  <c r="I31" i="5"/>
  <c r="B32" i="5"/>
  <c r="J32" i="5"/>
  <c r="C33" i="5"/>
  <c r="K33" i="5"/>
  <c r="F19" i="5"/>
  <c r="N19" i="5"/>
  <c r="G20" i="5"/>
  <c r="O20" i="5"/>
  <c r="H21" i="5"/>
  <c r="A22" i="5"/>
  <c r="I22" i="5"/>
  <c r="B23" i="5"/>
  <c r="J23" i="5"/>
  <c r="C24" i="5"/>
  <c r="K24" i="5"/>
  <c r="D25" i="5"/>
  <c r="L25" i="5"/>
  <c r="E26" i="5"/>
  <c r="M26" i="5"/>
  <c r="F27" i="5"/>
  <c r="N27" i="5"/>
  <c r="G28" i="5"/>
  <c r="O28" i="5"/>
  <c r="H29" i="5"/>
  <c r="A30" i="5"/>
  <c r="I30" i="5"/>
  <c r="B31" i="5"/>
  <c r="J31" i="5"/>
  <c r="C32" i="5"/>
  <c r="K32" i="5"/>
  <c r="D33" i="5"/>
  <c r="L33" i="5"/>
  <c r="G19" i="5"/>
  <c r="O19" i="5"/>
  <c r="H20" i="5"/>
  <c r="A21" i="5"/>
  <c r="I21" i="5"/>
  <c r="B22" i="5"/>
  <c r="J22" i="5"/>
  <c r="C23" i="5"/>
  <c r="K23" i="5"/>
  <c r="D24" i="5"/>
  <c r="L24" i="5"/>
  <c r="E25" i="5"/>
  <c r="M25" i="5"/>
  <c r="F26" i="5"/>
  <c r="N26" i="5"/>
  <c r="G27" i="5"/>
  <c r="O27" i="5"/>
  <c r="H28" i="5"/>
  <c r="A29" i="5"/>
  <c r="I29" i="5"/>
  <c r="B30" i="5"/>
  <c r="J30" i="5"/>
  <c r="C31" i="5"/>
  <c r="K31" i="5"/>
  <c r="D32" i="5"/>
  <c r="L32" i="5"/>
  <c r="E33" i="5"/>
  <c r="M33" i="5"/>
  <c r="K21" i="5"/>
  <c r="F24" i="5"/>
  <c r="O25" i="5"/>
  <c r="A27" i="5"/>
  <c r="J28" i="5"/>
  <c r="D30" i="5"/>
  <c r="M31" i="5"/>
  <c r="N32" i="5"/>
  <c r="E19" i="5"/>
  <c r="F20" i="5"/>
  <c r="G21" i="5"/>
  <c r="I23" i="5"/>
  <c r="A19" i="5"/>
  <c r="H19" i="5"/>
  <c r="A20" i="5"/>
  <c r="I20" i="5"/>
  <c r="B21" i="5"/>
  <c r="J21" i="5"/>
  <c r="C22" i="5"/>
  <c r="K22" i="5"/>
  <c r="D23" i="5"/>
  <c r="L23" i="5"/>
  <c r="E24" i="5"/>
  <c r="M24" i="5"/>
  <c r="F25" i="5"/>
  <c r="N25" i="5"/>
  <c r="G26" i="5"/>
  <c r="O26" i="5"/>
  <c r="H27" i="5"/>
  <c r="A28" i="5"/>
  <c r="I28" i="5"/>
  <c r="B29" i="5"/>
  <c r="J29" i="5"/>
  <c r="C30" i="5"/>
  <c r="K30" i="5"/>
  <c r="D31" i="5"/>
  <c r="L31" i="5"/>
  <c r="E32" i="5"/>
  <c r="M32" i="5"/>
  <c r="F33" i="5"/>
  <c r="F59" i="4"/>
  <c r="F58" i="4"/>
  <c r="F42" i="4"/>
  <c r="F41" i="4"/>
  <c r="A14" i="4"/>
  <c r="B13" i="4"/>
  <c r="A13" i="4"/>
  <c r="C12" i="4"/>
  <c r="B12" i="4"/>
  <c r="C14" i="4"/>
  <c r="A12" i="4"/>
  <c r="B14" i="4"/>
  <c r="O79" i="1"/>
  <c r="O78" i="1"/>
  <c r="M80" i="1"/>
  <c r="J83" i="1"/>
  <c r="K87" i="1" s="1"/>
  <c r="J82" i="1"/>
  <c r="L82" i="1" s="1"/>
  <c r="L79" i="1"/>
  <c r="J78" i="1"/>
  <c r="J79" i="1"/>
  <c r="B59" i="1" a="1"/>
  <c r="B59" i="1" s="1"/>
  <c r="F17" i="1"/>
  <c r="F18" i="1"/>
  <c r="E10" i="1"/>
  <c r="F10" i="1" s="1"/>
  <c r="E11" i="1"/>
  <c r="F11" i="1" s="1"/>
  <c r="E12" i="1"/>
  <c r="F12" i="1" s="1"/>
  <c r="E13" i="1"/>
  <c r="F13" i="1" s="1"/>
  <c r="E14" i="1"/>
  <c r="F14" i="1" s="1"/>
  <c r="E15" i="1"/>
  <c r="F15" i="1" s="1"/>
  <c r="E16" i="1"/>
  <c r="F16" i="1" s="1"/>
  <c r="E17" i="1"/>
  <c r="E18" i="1"/>
  <c r="E19" i="1"/>
  <c r="F19" i="1" s="1"/>
  <c r="E20" i="1"/>
  <c r="F20" i="1" s="1"/>
  <c r="E21" i="1"/>
  <c r="F21" i="1" s="1"/>
  <c r="E22" i="1"/>
  <c r="F22" i="1" s="1"/>
  <c r="E23" i="1"/>
  <c r="F23" i="1" s="1"/>
  <c r="E9" i="1"/>
  <c r="F9" i="1" s="1"/>
  <c r="B94" i="7" l="1"/>
  <c r="B96" i="7"/>
  <c r="F96" i="7" s="1"/>
  <c r="D96" i="7"/>
  <c r="C94" i="7"/>
  <c r="D94" i="7"/>
  <c r="C95" i="7"/>
  <c r="B95" i="7"/>
  <c r="D95" i="7"/>
  <c r="C61" i="1"/>
  <c r="B61" i="1"/>
  <c r="B60" i="1"/>
  <c r="C59" i="1"/>
  <c r="D60" i="1"/>
  <c r="C60" i="1"/>
  <c r="D59" i="1"/>
  <c r="D61" i="1"/>
  <c r="F94" i="7" l="1"/>
  <c r="F95" i="7"/>
</calcChain>
</file>

<file path=xl/sharedStrings.xml><?xml version="1.0" encoding="utf-8"?>
<sst xmlns="http://schemas.openxmlformats.org/spreadsheetml/2006/main" count="263" uniqueCount="154">
  <si>
    <t>posting</t>
  </si>
  <si>
    <t>status</t>
  </si>
  <si>
    <t>dampak</t>
  </si>
  <si>
    <t>masyarakat</t>
  </si>
  <si>
    <t xml:space="preserve">Emmirianto memposting status tersebut hanya dalam waktu kurang dari 1 hari dan belum berdampak bagi masyarakat. lalu ia melakukan perbuatan tersebut atas dasar keinginan sendiri dan hal tersebut merupakan bentuk emosi dari Terdakwa yang akhirnya mengalahkan akal sehatnya. Sehingga Terdakwa tidak kontrol dan merasa jengkel.
</t>
  </si>
  <si>
    <t>bentuk</t>
  </si>
  <si>
    <t>emosi</t>
  </si>
  <si>
    <t>emmirianto</t>
  </si>
  <si>
    <t>dakwa</t>
  </si>
  <si>
    <t>kalah</t>
  </si>
  <si>
    <t>sehat</t>
  </si>
  <si>
    <t>kontrol</t>
  </si>
  <si>
    <t>jengkel</t>
  </si>
  <si>
    <t>kalimat1</t>
  </si>
  <si>
    <t>kalimat2</t>
  </si>
  <si>
    <t>kalimat3</t>
  </si>
  <si>
    <t>kata penting</t>
  </si>
  <si>
    <t>frekuensi kata pada kalimat</t>
  </si>
  <si>
    <t>idf</t>
  </si>
  <si>
    <t>log(D/df)</t>
  </si>
  <si>
    <t>df</t>
  </si>
  <si>
    <t>W</t>
  </si>
  <si>
    <t>tf*idf</t>
  </si>
  <si>
    <t>LSA</t>
  </si>
  <si>
    <t xml:space="preserve">Matriks </t>
  </si>
  <si>
    <t>x</t>
  </si>
  <si>
    <t>Matriks A</t>
  </si>
  <si>
    <t>Matriks N</t>
  </si>
  <si>
    <t xml:space="preserve">determinan </t>
  </si>
  <si>
    <t>l</t>
  </si>
  <si>
    <r>
      <t>(N-</t>
    </r>
    <r>
      <rPr>
        <sz val="11"/>
        <color theme="1"/>
        <rFont val="Symbol"/>
        <family val="1"/>
        <charset val="2"/>
      </rPr>
      <t>l</t>
    </r>
    <r>
      <rPr>
        <sz val="11"/>
        <color theme="1"/>
        <rFont val="Calibri"/>
        <family val="2"/>
      </rPr>
      <t>I) = 0</t>
    </r>
  </si>
  <si>
    <t>-</t>
  </si>
  <si>
    <r>
      <t xml:space="preserve">1,82115753364212 - </t>
    </r>
    <r>
      <rPr>
        <sz val="11"/>
        <color theme="1"/>
        <rFont val="Symbol"/>
        <family val="1"/>
        <charset val="2"/>
      </rPr>
      <t>l</t>
    </r>
  </si>
  <si>
    <r>
      <t xml:space="preserve">1,62452097345267 - </t>
    </r>
    <r>
      <rPr>
        <sz val="11"/>
        <color theme="1"/>
        <rFont val="Symbol"/>
        <family val="1"/>
        <charset val="2"/>
      </rPr>
      <t>l</t>
    </r>
  </si>
  <si>
    <r>
      <t>0,486297514926345 -</t>
    </r>
    <r>
      <rPr>
        <sz val="11"/>
        <color theme="1"/>
        <rFont val="Symbol"/>
        <family val="1"/>
        <charset val="2"/>
      </rPr>
      <t>l</t>
    </r>
  </si>
  <si>
    <t xml:space="preserve">determinan dari : </t>
  </si>
  <si>
    <r>
      <t xml:space="preserve">((1,82115753364212 - </t>
    </r>
    <r>
      <rPr>
        <sz val="11"/>
        <color theme="1"/>
        <rFont val="Symbol"/>
        <family val="1"/>
        <charset val="2"/>
      </rPr>
      <t>l</t>
    </r>
    <r>
      <rPr>
        <sz val="11"/>
        <color theme="1"/>
        <rFont val="Calibri"/>
        <family val="2"/>
        <scheme val="minor"/>
      </rPr>
      <t>)(1,62452097345267 -</t>
    </r>
    <r>
      <rPr>
        <sz val="11"/>
        <color theme="1"/>
        <rFont val="Symbol"/>
        <family val="1"/>
        <charset val="2"/>
      </rPr>
      <t>l)( 0,486297514926345 - l)) - ((0,031)(0,031)(1,82115753364212 - l))</t>
    </r>
  </si>
  <si>
    <r>
      <t xml:space="preserve">0,486297514926345 </t>
    </r>
    <r>
      <rPr>
        <sz val="11"/>
        <color theme="1"/>
        <rFont val="Symbol"/>
        <family val="1"/>
        <charset val="2"/>
      </rPr>
      <t>l</t>
    </r>
    <r>
      <rPr>
        <sz val="11"/>
        <color theme="1"/>
        <rFont val="Calibri"/>
        <family val="2"/>
      </rPr>
      <t>2</t>
    </r>
  </si>
  <si>
    <t>x2</t>
  </si>
  <si>
    <r>
      <t xml:space="preserve">-3,44567850709479 </t>
    </r>
    <r>
      <rPr>
        <sz val="11"/>
        <color theme="1"/>
        <rFont val="Symbol"/>
        <family val="1"/>
        <charset val="2"/>
      </rPr>
      <t xml:space="preserve">l + 2,95850860936296 </t>
    </r>
    <r>
      <rPr>
        <sz val="11"/>
        <color theme="1"/>
        <rFont val="Calibri"/>
        <family val="2"/>
        <scheme val="minor"/>
      </rPr>
      <t>(</t>
    </r>
    <r>
      <rPr>
        <sz val="11"/>
        <color theme="1"/>
        <rFont val="Symbol"/>
        <family val="1"/>
        <charset val="2"/>
      </rPr>
      <t xml:space="preserve"> 0,486297514926345 - l</t>
    </r>
    <r>
      <rPr>
        <sz val="11"/>
        <color theme="1"/>
        <rFont val="Calibri"/>
        <family val="2"/>
        <scheme val="minor"/>
      </rPr>
      <t>))</t>
    </r>
    <r>
      <rPr>
        <sz val="11"/>
        <color theme="1"/>
        <rFont val="Symbol"/>
        <family val="1"/>
        <charset val="2"/>
      </rPr>
      <t xml:space="preserve"> -   </t>
    </r>
    <r>
      <rPr>
        <sz val="11"/>
        <color theme="1"/>
        <rFont val="Calibri"/>
        <family val="2"/>
        <scheme val="minor"/>
      </rPr>
      <t>((</t>
    </r>
    <r>
      <rPr>
        <sz val="11"/>
        <color theme="1"/>
        <rFont val="Symbol"/>
        <family val="1"/>
        <charset val="2"/>
      </rPr>
      <t>0,031)(0,031)(1,82115753364212 - l)</t>
    </r>
    <r>
      <rPr>
        <sz val="11"/>
        <color theme="1"/>
        <rFont val="Calibri"/>
        <family val="2"/>
        <scheme val="minor"/>
      </rPr>
      <t>)</t>
    </r>
  </si>
  <si>
    <r>
      <t>+ 3,93197602202114</t>
    </r>
    <r>
      <rPr>
        <sz val="11"/>
        <color theme="1"/>
        <rFont val="Symbol"/>
        <family val="1"/>
        <charset val="2"/>
      </rPr>
      <t>l</t>
    </r>
    <r>
      <rPr>
        <sz val="11"/>
        <color theme="1"/>
        <rFont val="Calibri"/>
        <family val="2"/>
      </rPr>
      <t>2 -4,63413350459827</t>
    </r>
    <r>
      <rPr>
        <sz val="11"/>
        <color theme="1"/>
        <rFont val="Symbol"/>
        <family val="1"/>
        <charset val="2"/>
      </rPr>
      <t>l+1,4387153846214 - ((0,031)(0,031)(1,82115753364212 - l))</t>
    </r>
  </si>
  <si>
    <r>
      <t>+ 3,93197602202114</t>
    </r>
    <r>
      <rPr>
        <sz val="11"/>
        <color theme="1"/>
        <rFont val="Symbol"/>
        <family val="1"/>
        <charset val="2"/>
      </rPr>
      <t>l</t>
    </r>
    <r>
      <rPr>
        <sz val="11"/>
        <color theme="1"/>
        <rFont val="Calibri"/>
        <family val="2"/>
      </rPr>
      <t>2 -4,63413350459827</t>
    </r>
    <r>
      <rPr>
        <sz val="11"/>
        <color theme="1"/>
        <rFont val="Symbol"/>
        <family val="1"/>
        <charset val="2"/>
      </rPr>
      <t xml:space="preserve">l+1,4387153846214 - </t>
    </r>
    <r>
      <rPr>
        <sz val="11"/>
        <color theme="1"/>
        <rFont val="Calibri"/>
        <family val="2"/>
        <scheme val="minor"/>
      </rPr>
      <t>( 0,00175105065406759</t>
    </r>
    <r>
      <rPr>
        <sz val="11"/>
        <color theme="1"/>
        <rFont val="Symbol"/>
        <family val="1"/>
        <charset val="2"/>
      </rPr>
      <t xml:space="preserve"> - 0,000961504220102079 l</t>
    </r>
    <r>
      <rPr>
        <sz val="11"/>
        <color theme="1"/>
        <rFont val="Calibri"/>
        <family val="2"/>
        <scheme val="minor"/>
      </rPr>
      <t>))</t>
    </r>
  </si>
  <si>
    <t>-x3+3,932x2-4,634x+1,439-(0,002-0,001x)</t>
  </si>
  <si>
    <t>-x3+3,932x2-4,633x+1,437</t>
  </si>
  <si>
    <t>x1</t>
  </si>
  <si>
    <t>X = 1,623683</t>
  </si>
  <si>
    <t>X = 1,822782</t>
  </si>
  <si>
    <t>eigen value</t>
  </si>
  <si>
    <t xml:space="preserve"> </t>
  </si>
  <si>
    <t>X</t>
  </si>
  <si>
    <t xml:space="preserve"> x1</t>
  </si>
  <si>
    <t>x3</t>
  </si>
  <si>
    <t>(1)</t>
  </si>
  <si>
    <t>(2)</t>
  </si>
  <si>
    <t>(3)</t>
  </si>
  <si>
    <t>0,197x1 = 0</t>
  </si>
  <si>
    <t>=</t>
  </si>
  <si>
    <t>0,031x2 -1,137x3=0</t>
  </si>
  <si>
    <t>x1 = 0</t>
  </si>
  <si>
    <t>0,031x2=1,137x3</t>
  </si>
  <si>
    <t>x2 = 36,7 x3</t>
  </si>
  <si>
    <t>0,031x3=0</t>
  </si>
  <si>
    <t xml:space="preserve"> -0.2918141079701609     0.9562380079836358   0.021293155639024276   </t>
  </si>
  <si>
    <t xml:space="preserve"> -0.9503068347021815    -0.2873361756369034   -0.11981169429016142   </t>
  </si>
  <si>
    <t xml:space="preserve">-0.10845020197260966   -0.05519777402981911     0.9925682643698884   </t>
  </si>
  <si>
    <t xml:space="preserve">743046.6672861071                   0                   0                   0                   0                   0                   0                   0                   0                   0                   0                   0                   0                   0                   0   </t>
  </si>
  <si>
    <t xml:space="preserve">                0   637119.9603177427                   0                   0                   0                   0                   0                   0                   0                   0                   0                   0                   0                   0                   0   </t>
  </si>
  <si>
    <t xml:space="preserve">                0                   0   432444.2147522927                   0                   0                   0                   0                   0                   0                   0                   0                   0                   0                   0                   0   </t>
  </si>
  <si>
    <t xml:space="preserve"> -0.10786350807420819      0.4122200746555633     0.01352366126362644   </t>
  </si>
  <si>
    <t xml:space="preserve"> -0.10786350807420828      0.4122200746555633    0.013523661263626485   </t>
  </si>
  <si>
    <t xml:space="preserve"> -0.10786350807420825      0.4122200746555633    0.013523661263626443   </t>
  </si>
  <si>
    <t xml:space="preserve">  -0.3512627598812168    -0.12386637927313526    -0.07609453462274872   </t>
  </si>
  <si>
    <t xml:space="preserve">  -0.2888714797687697    -0.10899507085471202       0.409154641653199   </t>
  </si>
  <si>
    <t xml:space="preserve">  -0.0400865445385466   -0.023794944711905172      0.6303977304220317   </t>
  </si>
  <si>
    <t>0.0329   0.9995  -0.0001</t>
  </si>
  <si>
    <t xml:space="preserve">   0.9994  -0.0329   0.0084</t>
  </si>
  <si>
    <t xml:space="preserve">   0.0084  -0.0004  -1.0000</t>
  </si>
  <si>
    <t xml:space="preserve"> X </t>
  </si>
  <si>
    <t>hasil</t>
  </si>
  <si>
    <t>eigen value :</t>
  </si>
  <si>
    <t>λ1≈7.32559</t>
  </si>
  <si>
    <t>λ2≈6.07449</t>
  </si>
  <si>
    <t>λ3≈2.45465</t>
  </si>
  <si>
    <t>eigen vektor :</t>
  </si>
  <si>
    <t>v1≈(3.89726, 118.503, 1)</t>
  </si>
  <si>
    <t>v2≈(-2677.98, 88.0634, 1)</t>
  </si>
  <si>
    <t>v3≈(0.000095815, -0.00844175, 1)</t>
  </si>
  <si>
    <t>polynomial</t>
  </si>
  <si>
    <t>-λ^3 + 15.8547 λ^2 - 77.3917 λ + 109.23</t>
  </si>
  <si>
    <r>
      <t xml:space="preserve">6,075842302009 - </t>
    </r>
    <r>
      <rPr>
        <sz val="11"/>
        <color theme="1"/>
        <rFont val="Symbol"/>
        <family val="1"/>
        <charset val="2"/>
      </rPr>
      <t>l</t>
    </r>
  </si>
  <si>
    <r>
      <t xml:space="preserve">7,323891297842 - </t>
    </r>
    <r>
      <rPr>
        <sz val="11"/>
        <color theme="1"/>
        <rFont val="Symbol"/>
        <family val="1"/>
        <charset val="2"/>
      </rPr>
      <t>l</t>
    </r>
  </si>
  <si>
    <r>
      <t xml:space="preserve">2,454997322377 - </t>
    </r>
    <r>
      <rPr>
        <sz val="11"/>
        <color theme="1"/>
        <rFont val="Symbol"/>
        <family val="1"/>
        <charset val="2"/>
      </rPr>
      <t>l</t>
    </r>
  </si>
  <si>
    <t>Hasil (X) :</t>
  </si>
  <si>
    <r>
      <t>det |X-</t>
    </r>
    <r>
      <rPr>
        <sz val="11"/>
        <color theme="1"/>
        <rFont val="Symbol"/>
        <family val="1"/>
        <charset val="2"/>
      </rPr>
      <t>l</t>
    </r>
    <r>
      <rPr>
        <sz val="11"/>
        <color theme="1"/>
        <rFont val="Calibri"/>
        <family val="2"/>
      </rPr>
      <t>I</t>
    </r>
    <r>
      <rPr>
        <sz val="11"/>
        <color theme="1"/>
        <rFont val="Calibri"/>
        <family val="2"/>
        <scheme val="minor"/>
      </rPr>
      <t>|</t>
    </r>
  </si>
  <si>
    <r>
      <t xml:space="preserve">6,075842302009 - </t>
    </r>
    <r>
      <rPr>
        <sz val="11"/>
        <color theme="0"/>
        <rFont val="Symbol"/>
        <family val="1"/>
        <charset val="2"/>
      </rPr>
      <t>l</t>
    </r>
  </si>
  <si>
    <r>
      <t xml:space="preserve">7,323891297842 - </t>
    </r>
    <r>
      <rPr>
        <sz val="11"/>
        <color theme="0"/>
        <rFont val="Symbol"/>
        <family val="1"/>
        <charset val="2"/>
      </rPr>
      <t>l</t>
    </r>
  </si>
  <si>
    <r>
      <t xml:space="preserve">2,454997322377 - </t>
    </r>
    <r>
      <rPr>
        <sz val="11"/>
        <color theme="0"/>
        <rFont val="Symbol"/>
        <family val="1"/>
        <charset val="2"/>
      </rPr>
      <t>l</t>
    </r>
  </si>
  <si>
    <t xml:space="preserve">   </t>
  </si>
  <si>
    <t xml:space="preserve">  </t>
  </si>
  <si>
    <t>‭0,041100669‬</t>
  </si>
  <si>
    <t>-0,0034701717997518‬</t>
  </si>
  <si>
    <t>0,00263486574305196820887007037178‬</t>
  </si>
  <si>
    <t>λ1 (7,32559)</t>
  </si>
  <si>
    <t>λ2 (6,07449)</t>
  </si>
  <si>
    <t>λ3 (2,45465)</t>
  </si>
  <si>
    <t>V tranpose :</t>
  </si>
  <si>
    <t>V :</t>
  </si>
  <si>
    <t>LSA :</t>
  </si>
  <si>
    <r>
      <t xml:space="preserve">12,2926266553501 - </t>
    </r>
    <r>
      <rPr>
        <sz val="11"/>
        <color theme="0"/>
        <rFont val="Symbol"/>
        <family val="1"/>
        <charset val="2"/>
      </rPr>
      <t>l</t>
    </r>
  </si>
  <si>
    <r>
      <t xml:space="preserve">15,8577045061218 - </t>
    </r>
    <r>
      <rPr>
        <sz val="11"/>
        <color theme="0"/>
        <rFont val="Symbol"/>
        <family val="1"/>
        <charset val="2"/>
      </rPr>
      <t>l</t>
    </r>
  </si>
  <si>
    <r>
      <t xml:space="preserve">5,74696505191634 - </t>
    </r>
    <r>
      <rPr>
        <sz val="11"/>
        <color theme="0"/>
        <rFont val="Symbol"/>
        <family val="1"/>
        <charset val="2"/>
      </rPr>
      <t>l</t>
    </r>
  </si>
  <si>
    <r>
      <t xml:space="preserve">12,2926266553501 - </t>
    </r>
    <r>
      <rPr>
        <sz val="11"/>
        <color theme="1"/>
        <rFont val="Symbol"/>
        <family val="1"/>
        <charset val="2"/>
      </rPr>
      <t>l</t>
    </r>
  </si>
  <si>
    <r>
      <t xml:space="preserve">15,8577045061218 - </t>
    </r>
    <r>
      <rPr>
        <sz val="11"/>
        <color theme="1"/>
        <rFont val="Symbol"/>
        <family val="1"/>
        <charset val="2"/>
      </rPr>
      <t>l</t>
    </r>
  </si>
  <si>
    <r>
      <t xml:space="preserve">5,74696505191634 - </t>
    </r>
    <r>
      <rPr>
        <sz val="11"/>
        <color theme="1"/>
        <rFont val="Symbol"/>
        <family val="1"/>
        <charset val="2"/>
      </rPr>
      <t>l</t>
    </r>
  </si>
  <si>
    <t>-λ^3 + 33.8973 λ^2 - 352.885 λ + 1085.76</t>
  </si>
  <si>
    <t>λ1 (16,491)</t>
  </si>
  <si>
    <t>v1≈(2,55894, 7,76788, 1)</t>
  </si>
  <si>
    <t>v2≈(-13,7844, 4,41221, 1)</t>
  </si>
  <si>
    <t>v_3≈(0,0283499, -0,138074, 1)</t>
  </si>
  <si>
    <t>λ1≈16,491</t>
  </si>
  <si>
    <t>λ2≈11,850</t>
  </si>
  <si>
    <t>λ3≈5,556</t>
  </si>
  <si>
    <t>λ2 (11,850)</t>
  </si>
  <si>
    <t>λ3 (5,556)</t>
  </si>
  <si>
    <t>0,0283499, -0,138074, 1</t>
  </si>
  <si>
    <t>buat</t>
  </si>
  <si>
    <t>dasar</t>
  </si>
  <si>
    <r>
      <t xml:space="preserve">6,075842302009 - </t>
    </r>
    <r>
      <rPr>
        <sz val="12"/>
        <color theme="1"/>
        <rFont val="Symbol"/>
        <family val="1"/>
        <charset val="2"/>
      </rPr>
      <t>l</t>
    </r>
  </si>
  <si>
    <r>
      <t xml:space="preserve">7,323891297842 - </t>
    </r>
    <r>
      <rPr>
        <sz val="12"/>
        <color theme="1"/>
        <rFont val="Symbol"/>
        <family val="1"/>
        <charset val="2"/>
      </rPr>
      <t>l</t>
    </r>
  </si>
  <si>
    <r>
      <t xml:space="preserve">2,454997322377 - </t>
    </r>
    <r>
      <rPr>
        <sz val="12"/>
        <color theme="1"/>
        <rFont val="Symbol"/>
        <family val="1"/>
        <charset val="2"/>
      </rPr>
      <t>l</t>
    </r>
  </si>
  <si>
    <r>
      <t xml:space="preserve">12,2926266553501 - </t>
    </r>
    <r>
      <rPr>
        <sz val="12"/>
        <color theme="1"/>
        <rFont val="Symbol"/>
        <family val="1"/>
        <charset val="2"/>
      </rPr>
      <t>l</t>
    </r>
  </si>
  <si>
    <r>
      <t xml:space="preserve">15,8577045061218 - </t>
    </r>
    <r>
      <rPr>
        <sz val="12"/>
        <color theme="1"/>
        <rFont val="Symbol"/>
        <family val="1"/>
        <charset val="2"/>
      </rPr>
      <t>l</t>
    </r>
  </si>
  <si>
    <r>
      <t xml:space="preserve">5,74696505191634 - </t>
    </r>
    <r>
      <rPr>
        <sz val="12"/>
        <color theme="1"/>
        <rFont val="Symbol"/>
        <family val="1"/>
        <charset val="2"/>
      </rPr>
      <t>l</t>
    </r>
  </si>
  <si>
    <r>
      <t xml:space="preserve">12,2926266553501 - </t>
    </r>
    <r>
      <rPr>
        <sz val="12"/>
        <rFont val="Symbol"/>
        <family val="1"/>
        <charset val="2"/>
      </rPr>
      <t>l</t>
    </r>
  </si>
  <si>
    <r>
      <t xml:space="preserve">15,8577045061218 - </t>
    </r>
    <r>
      <rPr>
        <sz val="12"/>
        <rFont val="Symbol"/>
        <family val="1"/>
        <charset val="2"/>
      </rPr>
      <t>l</t>
    </r>
  </si>
  <si>
    <r>
      <t xml:space="preserve">5,74696505191634 - </t>
    </r>
    <r>
      <rPr>
        <sz val="12"/>
        <rFont val="Symbol"/>
        <family val="1"/>
        <charset val="2"/>
      </rPr>
      <t>l</t>
    </r>
  </si>
  <si>
    <t>Perhitungan</t>
  </si>
  <si>
    <r>
      <t xml:space="preserve">X (hasil        ) - </t>
    </r>
    <r>
      <rPr>
        <sz val="12"/>
        <color theme="1"/>
        <rFont val="Symbol"/>
        <family val="1"/>
        <charset val="2"/>
      </rPr>
      <t>l</t>
    </r>
    <r>
      <rPr>
        <sz val="12"/>
        <color theme="1"/>
        <rFont val="Calibri"/>
        <family val="2"/>
      </rPr>
      <t>I</t>
    </r>
    <r>
      <rPr>
        <sz val="12"/>
        <color theme="1"/>
        <rFont val="Calibri"/>
        <family val="2"/>
        <scheme val="minor"/>
      </rPr>
      <t xml:space="preserve"> :</t>
    </r>
  </si>
  <si>
    <r>
      <t>det |X-</t>
    </r>
    <r>
      <rPr>
        <sz val="12"/>
        <color theme="1"/>
        <rFont val="Symbol"/>
        <family val="1"/>
        <charset val="2"/>
      </rPr>
      <t>l</t>
    </r>
    <r>
      <rPr>
        <sz val="12"/>
        <color theme="1"/>
        <rFont val="Calibri"/>
        <family val="2"/>
      </rPr>
      <t>I</t>
    </r>
    <r>
      <rPr>
        <sz val="12"/>
        <color theme="1"/>
        <rFont val="Calibri"/>
        <family val="2"/>
        <scheme val="minor"/>
      </rPr>
      <t>|:</t>
    </r>
  </si>
  <si>
    <t>hasil persamaan polinomial</t>
  </si>
  <si>
    <t>v3≈(0,0283499, -0,138074, 1)</t>
  </si>
  <si>
    <t xml:space="preserve">Perhitungan eigen vektor dan normalisasi </t>
  </si>
  <si>
    <t xml:space="preserve"> x</t>
  </si>
  <si>
    <t>v1</t>
  </si>
  <si>
    <t>v2</t>
  </si>
  <si>
    <t>v3</t>
  </si>
  <si>
    <t>Matriks S :</t>
  </si>
  <si>
    <t>Eigen Value</t>
  </si>
  <si>
    <t>Jumlah</t>
  </si>
  <si>
    <t>Matriks V tranpose * Matriks S :</t>
  </si>
  <si>
    <t>Yang memiliki skor length tertinggi yaitu :</t>
  </si>
  <si>
    <t>Kesimpulan</t>
  </si>
  <si>
    <t>Rumus Normalisasi :</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</si>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</sst>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
    <numFmt numFmtId="165" formatCode="0.000"/>
    <numFmt numFmtId="166" formatCode="0.000000000"/>
    <numFmt numFmtId="167" formatCode="0.0000000000"/>
    <numFmt numFmtId="168" formatCode="0.00000000000000"/>
    <numFmt numFmtId="169" formatCode="0.000000E+00"/>
    <numFmt numFmtId="170" formatCode="0.00000000000000E+00"/>
  </numFmts>
  <fonts count="21" x14ac:knownFonts="1">
    <font>
      <sz val="11"/>
      <color theme="1"/>
      <name val="Calibri"/>
      <family val="2"/>
      <scheme val="minor"/>
    </font>
    <font>
      <sz val="26"/>
      <color theme="1"/>
      <name val="Calibri"/>
      <family val="2"/>
      <scheme val="minor"/>
    </font>
    <font>
      <sz val="11"/>
      <color theme="1"/>
      <name val="Symbol"/>
      <family val="1"/>
      <charset val="2"/>
    </font>
    <font>
      <sz val="11"/>
      <color theme="1"/>
      <name val="Calibri"/>
      <family val="2"/>
    </font>
    <font>
      <sz val="28"/>
      <color theme="1"/>
      <name val="Calibri"/>
      <family val="2"/>
      <scheme val="minor"/>
    </font>
    <font>
      <b/>
      <sz val="11"/>
      <color theme="1"/>
      <name val="Calibri"/>
      <family val="2"/>
      <scheme val="minor"/>
    </font>
    <font>
      <sz val="11"/>
      <color theme="0"/>
      <name val="Calibri"/>
      <family val="2"/>
      <scheme val="minor"/>
    </font>
    <font>
      <sz val="11"/>
      <color theme="0"/>
      <name val="Symbol"/>
      <family val="1"/>
      <charset val="2"/>
    </font>
    <font>
      <sz val="10"/>
      <color rgb="FF00008B"/>
      <name val="Courier New"/>
      <family val="3"/>
    </font>
    <font>
      <sz val="12"/>
      <color rgb="FF000000"/>
      <name val="Times New Roman"/>
      <family val="1"/>
    </font>
    <font>
      <sz val="12"/>
      <color theme="1"/>
      <name val="Calibri"/>
      <family val="2"/>
      <scheme val="minor"/>
    </font>
    <font>
      <sz val="12"/>
      <color theme="1"/>
      <name val="Symbol"/>
      <family val="1"/>
      <charset val="2"/>
    </font>
    <font>
      <b/>
      <sz val="12"/>
      <color theme="1"/>
      <name val="Calibri"/>
      <family val="2"/>
      <scheme val="minor"/>
    </font>
    <font>
      <sz val="12"/>
      <color theme="1"/>
      <name val="Calibri"/>
      <family val="2"/>
    </font>
    <font>
      <sz val="12"/>
      <color theme="0"/>
      <name val="Calibri"/>
      <family val="2"/>
      <scheme val="minor"/>
    </font>
    <font>
      <sz val="12"/>
      <name val="Calibri"/>
      <family val="2"/>
      <scheme val="minor"/>
    </font>
    <font>
      <sz val="12"/>
      <name val="Symbol"/>
      <family val="1"/>
      <charset val="2"/>
    </font>
    <font>
      <sz val="24"/>
      <color theme="1"/>
      <name val="Calibri"/>
      <family val="2"/>
      <scheme val="minor"/>
    </font>
    <font>
      <sz val="18"/>
      <color theme="1"/>
      <name val="Calibri"/>
      <family val="2"/>
      <scheme val="minor"/>
    </font>
    <font>
      <sz val="11"/>
      <color rgb="FF006100"/>
      <name val="Calibri"/>
      <family val="2"/>
      <scheme val="minor"/>
    </font>
    <font>
      <sz val="11"/>
      <color rgb="FF9C0006"/>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C000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C6EFCE"/>
      </patternFill>
    </fill>
    <fill>
      <patternFill patternType="solid">
        <fgColor rgb="FFFFC7CE"/>
      </patternFill>
    </fill>
  </fills>
  <borders count="5">
    <border>
      <left/>
      <right/>
      <top/>
      <bottom/>
      <diagonal/>
    </border>
    <border>
      <left/>
      <right/>
      <top/>
      <bottom style="thin">
        <color indexed="64"/>
      </bottom>
      <diagonal/>
    </border>
    <border>
      <left style="medium">
        <color rgb="FFDBDBDB"/>
      </left>
      <right style="medium">
        <color rgb="FFDBDBDB"/>
      </right>
      <top style="medium">
        <color rgb="FFDBDBDB"/>
      </top>
      <bottom style="thick">
        <color rgb="FFC9C9C9"/>
      </bottom>
      <diagonal/>
    </border>
    <border>
      <left style="medium">
        <color rgb="FFDBDBDB"/>
      </left>
      <right style="medium">
        <color rgb="FFDBDBDB"/>
      </right>
      <top/>
      <bottom style="medium">
        <color rgb="FFDBDBDB"/>
      </bottom>
      <diagonal/>
    </border>
    <border>
      <left/>
      <right style="medium">
        <color rgb="FFDBDBDB"/>
      </right>
      <top/>
      <bottom style="medium">
        <color rgb="FFDBDBDB"/>
      </bottom>
      <diagonal/>
    </border>
  </borders>
  <cellStyleXfs count="3">
    <xf numFmtId="0" fontId="0" fillId="0" borderId="0"/>
    <xf numFmtId="0" fontId="19" fillId="8" borderId="0" applyNumberFormat="0" applyBorder="0" applyAlignment="0" applyProtection="0"/>
    <xf numFmtId="0" fontId="20" fillId="9" borderId="0" applyNumberFormat="0" applyBorder="0" applyAlignment="0" applyProtection="0"/>
  </cellStyleXfs>
  <cellXfs count="111">
    <xf numFmtId="0" fontId="0" fillId="0" borderId="0" xfId="0"/>
    <xf numFmtId="0" fontId="0" fillId="0" borderId="0" xfId="0" applyAlignment="1">
      <alignment wrapText="1"/>
    </xf>
    <xf numFmtId="0" fontId="0" fillId="0" borderId="0" xfId="0" applyAlignment="1">
      <alignment horizontal="center"/>
    </xf>
    <xf numFmtId="165" fontId="0" fillId="0" borderId="0" xfId="0" applyNumberFormat="1" applyAlignment="1">
      <alignment wrapText="1"/>
    </xf>
    <xf numFmtId="1" fontId="0" fillId="0" borderId="0" xfId="0" applyNumberFormat="1" applyAlignment="1">
      <alignment wrapText="1"/>
    </xf>
    <xf numFmtId="0" fontId="0" fillId="0" borderId="0" xfId="0" applyAlignment="1">
      <alignment horizontal="center" vertical="center" wrapText="1"/>
    </xf>
    <xf numFmtId="0" fontId="0" fillId="0" borderId="0" xfId="0" applyAlignment="1">
      <alignment horizontal="center"/>
    </xf>
    <xf numFmtId="0" fontId="1" fillId="0" borderId="0" xfId="0" applyFont="1" applyAlignment="1">
      <alignment vertical="center"/>
    </xf>
    <xf numFmtId="0" fontId="2" fillId="0" borderId="0" xfId="0" applyFont="1"/>
    <xf numFmtId="0" fontId="2" fillId="0" borderId="0" xfId="0" applyFon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165" fontId="0" fillId="0" borderId="0" xfId="0" applyNumberFormat="1"/>
    <xf numFmtId="49" fontId="0" fillId="0" borderId="0" xfId="0" applyNumberFormat="1"/>
    <xf numFmtId="49" fontId="0" fillId="0" borderId="0" xfId="0" applyNumberFormat="1" applyAlignment="1">
      <alignment horizontal="left" indent="3"/>
    </xf>
    <xf numFmtId="0" fontId="0" fillId="0" borderId="0" xfId="0" applyNumberFormat="1"/>
    <xf numFmtId="0" fontId="6" fillId="3" borderId="0" xfId="0" applyFont="1" applyFill="1"/>
    <xf numFmtId="0" fontId="6" fillId="3" borderId="0" xfId="0" applyFont="1" applyFill="1" applyAlignment="1">
      <alignment horizontal="center"/>
    </xf>
    <xf numFmtId="165" fontId="0" fillId="2" borderId="0" xfId="0" applyNumberFormat="1" applyFill="1" applyAlignment="1">
      <alignment horizontal="center"/>
    </xf>
    <xf numFmtId="49" fontId="0" fillId="0" borderId="0" xfId="0" applyNumberFormat="1" applyAlignment="1">
      <alignment horizontal="right"/>
    </xf>
    <xf numFmtId="1" fontId="0" fillId="0" borderId="0" xfId="0" applyNumberFormat="1"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right"/>
    </xf>
    <xf numFmtId="0" fontId="8" fillId="0" borderId="0" xfId="0" applyFont="1" applyAlignment="1">
      <alignment horizontal="left" vertical="center" indent="2"/>
    </xf>
    <xf numFmtId="0" fontId="0" fillId="0" borderId="1" xfId="0" applyBorder="1" applyAlignment="1">
      <alignment horizontal="center"/>
    </xf>
    <xf numFmtId="0" fontId="0" fillId="0" borderId="1" xfId="0" applyBorder="1"/>
    <xf numFmtId="0" fontId="0" fillId="0" borderId="0" xfId="0" applyBorder="1" applyAlignment="1">
      <alignment horizontal="center"/>
    </xf>
    <xf numFmtId="0" fontId="0" fillId="0" borderId="1" xfId="0" applyBorder="1" applyAlignment="1"/>
    <xf numFmtId="0" fontId="0" fillId="0" borderId="0" xfId="0" applyAlignment="1"/>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169" fontId="0" fillId="0" borderId="0" xfId="0" applyNumberFormat="1"/>
    <xf numFmtId="170" fontId="0" fillId="0" borderId="0" xfId="0" applyNumberFormat="1"/>
    <xf numFmtId="0" fontId="0" fillId="0" borderId="0" xfId="0" applyBorder="1" applyAlignment="1"/>
    <xf numFmtId="0" fontId="0" fillId="0" borderId="0" xfId="0" applyBorder="1"/>
    <xf numFmtId="0" fontId="6" fillId="3" borderId="0" xfId="0" applyNumberFormat="1" applyFont="1" applyFill="1"/>
    <xf numFmtId="169" fontId="6" fillId="3" borderId="0" xfId="0" applyNumberFormat="1" applyFont="1" applyFill="1"/>
    <xf numFmtId="0" fontId="6" fillId="3" borderId="0" xfId="0" applyFont="1" applyFill="1" applyAlignment="1">
      <alignment horizontal="right"/>
    </xf>
    <xf numFmtId="0" fontId="0" fillId="0" borderId="0" xfId="0" applyFont="1" applyFill="1" applyAlignment="1">
      <alignment horizontal="center"/>
    </xf>
    <xf numFmtId="0" fontId="0" fillId="0" borderId="0" xfId="0" applyAlignment="1">
      <alignment horizontal="center" wrapText="1"/>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1" fontId="9" fillId="0" borderId="4" xfId="0" applyNumberFormat="1" applyFont="1" applyBorder="1" applyAlignment="1">
      <alignment horizontal="right" vertical="center" wrapText="1"/>
    </xf>
    <xf numFmtId="0" fontId="10" fillId="0" borderId="0" xfId="0" applyFont="1" applyAlignment="1">
      <alignment horizontal="center" vertical="center"/>
    </xf>
    <xf numFmtId="0" fontId="10" fillId="0" borderId="0" xfId="0" applyFont="1"/>
    <xf numFmtId="0" fontId="10" fillId="0" borderId="0" xfId="0" applyFont="1" applyAlignment="1">
      <alignment horizontal="center"/>
    </xf>
    <xf numFmtId="0" fontId="10" fillId="0" borderId="0" xfId="0" applyFont="1" applyFill="1" applyAlignment="1">
      <alignment horizontal="center"/>
    </xf>
    <xf numFmtId="0" fontId="10" fillId="0" borderId="0" xfId="0" applyFont="1" applyBorder="1" applyAlignment="1">
      <alignment horizontal="center"/>
    </xf>
    <xf numFmtId="0" fontId="10" fillId="0" borderId="0" xfId="0" applyFont="1" applyAlignment="1"/>
    <xf numFmtId="0" fontId="10" fillId="0" borderId="1" xfId="0" applyFont="1" applyBorder="1"/>
    <xf numFmtId="0" fontId="10" fillId="0" borderId="1" xfId="0" applyFont="1" applyBorder="1" applyAlignment="1"/>
    <xf numFmtId="0" fontId="10" fillId="0" borderId="0" xfId="0" applyNumberFormat="1" applyFont="1"/>
    <xf numFmtId="0" fontId="10" fillId="0" borderId="0" xfId="0" applyFont="1" applyBorder="1" applyAlignment="1"/>
    <xf numFmtId="0" fontId="14" fillId="3" borderId="0" xfId="0" applyNumberFormat="1" applyFont="1" applyFill="1"/>
    <xf numFmtId="167" fontId="10" fillId="0" borderId="0" xfId="0" applyNumberFormat="1" applyFont="1" applyAlignment="1">
      <alignment horizontal="center"/>
    </xf>
    <xf numFmtId="0" fontId="10" fillId="0" borderId="0" xfId="0" applyFont="1" applyBorder="1"/>
    <xf numFmtId="169" fontId="10" fillId="0" borderId="0" xfId="0" applyNumberFormat="1" applyFont="1"/>
    <xf numFmtId="0" fontId="10" fillId="2" borderId="0" xfId="0" applyFont="1" applyFill="1" applyAlignment="1">
      <alignment horizontal="center" vertical="center"/>
    </xf>
    <xf numFmtId="0" fontId="10" fillId="2" borderId="0" xfId="0" applyFont="1" applyFill="1" applyAlignment="1">
      <alignment horizontal="center"/>
    </xf>
    <xf numFmtId="0" fontId="10" fillId="2" borderId="0" xfId="0" applyFont="1" applyFill="1"/>
    <xf numFmtId="0" fontId="10" fillId="4" borderId="0" xfId="0" applyFont="1" applyFill="1"/>
    <xf numFmtId="0" fontId="10" fillId="4" borderId="0" xfId="0" applyFont="1" applyFill="1" applyAlignment="1">
      <alignment horizontal="center"/>
    </xf>
    <xf numFmtId="0" fontId="15" fillId="2" borderId="0" xfId="0" applyFont="1" applyFill="1" applyAlignment="1">
      <alignment horizontal="center"/>
    </xf>
    <xf numFmtId="0" fontId="11" fillId="2" borderId="0" xfId="0" applyFont="1" applyFill="1" applyAlignment="1">
      <alignment horizontal="center"/>
    </xf>
    <xf numFmtId="0" fontId="10" fillId="4" borderId="0" xfId="0" applyFont="1" applyFill="1" applyAlignment="1">
      <alignment horizontal="left" vertical="center"/>
    </xf>
    <xf numFmtId="0" fontId="10" fillId="2" borderId="0" xfId="0" applyFont="1" applyFill="1" applyBorder="1" applyAlignment="1"/>
    <xf numFmtId="0" fontId="10" fillId="2" borderId="1" xfId="0" applyFont="1" applyFill="1" applyBorder="1" applyAlignment="1">
      <alignment horizontal="center"/>
    </xf>
    <xf numFmtId="0" fontId="10" fillId="0" borderId="0" xfId="0" applyFont="1" applyFill="1"/>
    <xf numFmtId="0" fontId="10" fillId="0" borderId="0" xfId="0" applyFont="1" applyFill="1" applyBorder="1" applyAlignment="1"/>
    <xf numFmtId="0" fontId="10" fillId="2" borderId="0" xfId="0" applyFont="1" applyFill="1" applyAlignment="1"/>
    <xf numFmtId="0" fontId="10" fillId="2" borderId="1" xfId="0" applyFont="1" applyFill="1" applyBorder="1" applyAlignment="1"/>
    <xf numFmtId="0" fontId="18" fillId="0" borderId="0" xfId="0" applyFont="1" applyFill="1" applyBorder="1" applyAlignment="1">
      <alignment horizontal="center" vertical="center"/>
    </xf>
    <xf numFmtId="0" fontId="10" fillId="2" borderId="0" xfId="0" applyFont="1" applyFill="1" applyBorder="1" applyAlignment="1">
      <alignment horizontal="center"/>
    </xf>
    <xf numFmtId="166" fontId="10" fillId="2" borderId="0" xfId="0" applyNumberFormat="1" applyFont="1" applyFill="1" applyAlignment="1">
      <alignment horizontal="center"/>
    </xf>
    <xf numFmtId="167" fontId="10" fillId="2" borderId="0" xfId="0" applyNumberFormat="1" applyFont="1" applyFill="1" applyAlignment="1">
      <alignment horizontal="center"/>
    </xf>
    <xf numFmtId="168" fontId="10" fillId="0" borderId="0" xfId="0" applyNumberFormat="1" applyFont="1" applyAlignment="1">
      <alignment horizontal="right"/>
    </xf>
    <xf numFmtId="0" fontId="10" fillId="0" borderId="0" xfId="0" applyFont="1" applyFill="1" applyAlignment="1"/>
    <xf numFmtId="0" fontId="10" fillId="0" borderId="1" xfId="0" applyFont="1" applyFill="1" applyBorder="1" applyAlignment="1"/>
    <xf numFmtId="168" fontId="10" fillId="2" borderId="0" xfId="0" applyNumberFormat="1" applyFont="1" applyFill="1" applyAlignment="1">
      <alignment horizontal="center"/>
    </xf>
    <xf numFmtId="0" fontId="10" fillId="5" borderId="0" xfId="0" applyFont="1" applyFill="1"/>
    <xf numFmtId="0" fontId="10" fillId="2" borderId="0" xfId="0" applyNumberFormat="1" applyFont="1" applyFill="1"/>
    <xf numFmtId="0" fontId="10" fillId="2" borderId="0" xfId="0" applyFont="1" applyFill="1" applyAlignment="1">
      <alignment horizontal="right"/>
    </xf>
    <xf numFmtId="0" fontId="10" fillId="6" borderId="0" xfId="0" applyFont="1" applyFill="1"/>
    <xf numFmtId="0" fontId="14" fillId="3" borderId="0" xfId="0" applyFont="1" applyFill="1"/>
    <xf numFmtId="0" fontId="10" fillId="7" borderId="0" xfId="0" applyFont="1" applyFill="1"/>
    <xf numFmtId="0" fontId="10" fillId="7" borderId="0" xfId="0" applyFont="1" applyFill="1" applyAlignment="1">
      <alignment horizontal="left"/>
    </xf>
    <xf numFmtId="0" fontId="10" fillId="6" borderId="0" xfId="0" applyFont="1" applyFill="1" applyAlignment="1">
      <alignment horizontal="left"/>
    </xf>
    <xf numFmtId="0" fontId="0" fillId="0" borderId="0" xfId="0" applyAlignment="1">
      <alignment horizontal="center" vertical="center"/>
    </xf>
    <xf numFmtId="49" fontId="0" fillId="0" borderId="0" xfId="0" applyNumberFormat="1" applyAlignment="1">
      <alignment horizontal="left" indent="3"/>
    </xf>
    <xf numFmtId="49" fontId="0" fillId="0" borderId="0" xfId="0" applyNumberFormat="1" applyAlignment="1">
      <alignment horizontal="left"/>
    </xf>
    <xf numFmtId="0" fontId="4" fillId="0" borderId="0" xfId="0" applyFont="1" applyAlignment="1">
      <alignment horizontal="center" vertical="center"/>
    </xf>
    <xf numFmtId="0" fontId="0" fillId="0" borderId="0" xfId="0" applyAlignment="1">
      <alignment horizontal="left"/>
    </xf>
    <xf numFmtId="49" fontId="0" fillId="0" borderId="0" xfId="0" applyNumberFormat="1" applyAlignment="1">
      <alignment horizontal="left" indent="2"/>
    </xf>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center"/>
    </xf>
    <xf numFmtId="0" fontId="10" fillId="0" borderId="1" xfId="0" applyFont="1" applyBorder="1" applyAlignment="1">
      <alignment horizontal="center"/>
    </xf>
    <xf numFmtId="0" fontId="17" fillId="0" borderId="0" xfId="0" applyFont="1" applyAlignment="1">
      <alignment horizontal="center" vertical="center"/>
    </xf>
    <xf numFmtId="0" fontId="12" fillId="0" borderId="0" xfId="0" applyFont="1" applyAlignment="1">
      <alignment horizontal="center" vertical="center"/>
    </xf>
    <xf numFmtId="0" fontId="10" fillId="2" borderId="0" xfId="0" applyFont="1" applyFill="1" applyAlignment="1">
      <alignment horizontal="center"/>
    </xf>
    <xf numFmtId="0" fontId="10" fillId="2" borderId="1" xfId="0" applyFont="1" applyFill="1" applyBorder="1" applyAlignment="1">
      <alignment horizontal="center"/>
    </xf>
    <xf numFmtId="0" fontId="5" fillId="0" borderId="0" xfId="0" applyFont="1" applyAlignment="1">
      <alignment horizontal="center" vertical="center"/>
    </xf>
    <xf numFmtId="0" fontId="0" fillId="0" borderId="1" xfId="0" applyBorder="1" applyAlignment="1">
      <alignment horizontal="center"/>
    </xf>
    <xf numFmtId="0" fontId="0" fillId="0" borderId="0" xfId="0" applyAlignment="1">
      <alignment horizontal="center" vertical="center"/>
    </xf>
    <xf numFmtId="0" fontId="19" fillId="8" borderId="0" xfId="1" applyAlignment="1">
      <alignment horizontal="center" vertical="center"/>
    </xf>
    <xf numFmtId="0" fontId="20" fillId="9" borderId="0" xfId="2" applyAlignment="1">
      <alignment horizontal="center" vertic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167640</xdr:colOff>
      <xdr:row>37</xdr:row>
      <xdr:rowOff>15240</xdr:rowOff>
    </xdr:from>
    <xdr:ext cx="191912" cy="175433"/>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66BD2370-57B5-42BD-B257-414D4929B7CC}"/>
                </a:ext>
              </a:extLst>
            </xdr:cNvPr>
            <xdr:cNvSpPr txBox="1"/>
          </xdr:nvSpPr>
          <xdr:spPr>
            <a:xfrm>
              <a:off x="7010400" y="5318760"/>
              <a:ext cx="191912" cy="1754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ID" sz="1100" i="1">
                            <a:latin typeface="Cambria Math" panose="02040503050406030204" pitchFamily="18" charset="0"/>
                          </a:rPr>
                        </m:ctrlPr>
                      </m:sSupPr>
                      <m:e>
                        <m:r>
                          <a:rPr lang="en-ID" sz="1100" b="0" i="1">
                            <a:latin typeface="Cambria Math" panose="02040503050406030204" pitchFamily="18" charset="0"/>
                          </a:rPr>
                          <m:t>𝐴</m:t>
                        </m:r>
                      </m:e>
                      <m:sup>
                        <m:r>
                          <a:rPr lang="en-ID" sz="1100" b="0" i="1">
                            <a:latin typeface="Cambria Math" panose="02040503050406030204" pitchFamily="18" charset="0"/>
                          </a:rPr>
                          <m:t>𝑇</m:t>
                        </m:r>
                      </m:sup>
                    </m:sSup>
                  </m:oMath>
                </m:oMathPara>
              </a14:m>
              <a:endParaRPr lang="en-ID" sz="1100"/>
            </a:p>
          </xdr:txBody>
        </xdr:sp>
      </mc:Choice>
      <mc:Fallback xmlns="">
        <xdr:sp macro="" textlink="">
          <xdr:nvSpPr>
            <xdr:cNvPr id="4" name="TextBox 3">
              <a:extLst>
                <a:ext uri="{FF2B5EF4-FFF2-40B4-BE49-F238E27FC236}">
                  <a16:creationId xmlns:a16="http://schemas.microsoft.com/office/drawing/2014/main" id="{66BD2370-57B5-42BD-B257-414D4929B7CC}"/>
                </a:ext>
              </a:extLst>
            </xdr:cNvPr>
            <xdr:cNvSpPr txBox="1"/>
          </xdr:nvSpPr>
          <xdr:spPr>
            <a:xfrm>
              <a:off x="7010400" y="5318760"/>
              <a:ext cx="191912" cy="1754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D" sz="1100" b="0" i="0">
                  <a:latin typeface="Cambria Math" panose="02040503050406030204" pitchFamily="18" charset="0"/>
                </a:rPr>
                <a:t>𝐴^𝑇</a:t>
              </a:r>
              <a:endParaRPr lang="en-ID" sz="1100"/>
            </a:p>
          </xdr:txBody>
        </xdr:sp>
      </mc:Fallback>
    </mc:AlternateContent>
    <xdr:clientData/>
  </xdr:oneCellAnchor>
  <xdr:oneCellAnchor>
    <xdr:from>
      <xdr:col>1</xdr:col>
      <xdr:colOff>53340</xdr:colOff>
      <xdr:row>74</xdr:row>
      <xdr:rowOff>15240</xdr:rowOff>
    </xdr:from>
    <xdr:ext cx="174663" cy="175369"/>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D8792995-E242-443E-AFF7-D4F4A022DAC6}"/>
                </a:ext>
              </a:extLst>
            </xdr:cNvPr>
            <xdr:cNvSpPr txBox="1"/>
          </xdr:nvSpPr>
          <xdr:spPr>
            <a:xfrm>
              <a:off x="1264920" y="12268200"/>
              <a:ext cx="174663"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ID" sz="1100" i="1">
                            <a:latin typeface="Cambria Math" panose="02040503050406030204" pitchFamily="18" charset="0"/>
                          </a:rPr>
                        </m:ctrlPr>
                      </m:sSupPr>
                      <m:e>
                        <m:r>
                          <a:rPr lang="en-ID" sz="1100" i="1">
                            <a:latin typeface="Cambria Math" panose="02040503050406030204" pitchFamily="18" charset="0"/>
                            <a:sym typeface="Symbol" panose="05050102010706020507" pitchFamily="18" charset="2"/>
                          </a:rPr>
                          <m:t></m:t>
                        </m:r>
                      </m:e>
                      <m:sup>
                        <m:r>
                          <a:rPr lang="en-ID" sz="1100" b="0" i="1">
                            <a:latin typeface="Cambria Math" panose="02040503050406030204" pitchFamily="18" charset="0"/>
                          </a:rPr>
                          <m:t>2</m:t>
                        </m:r>
                      </m:sup>
                    </m:sSup>
                  </m:oMath>
                </m:oMathPara>
              </a14:m>
              <a:endParaRPr lang="en-ID" sz="1100"/>
            </a:p>
          </xdr:txBody>
        </xdr:sp>
      </mc:Choice>
      <mc:Fallback xmlns="">
        <xdr:sp macro="" textlink="">
          <xdr:nvSpPr>
            <xdr:cNvPr id="6" name="TextBox 5">
              <a:extLst>
                <a:ext uri="{FF2B5EF4-FFF2-40B4-BE49-F238E27FC236}">
                  <a16:creationId xmlns:a16="http://schemas.microsoft.com/office/drawing/2014/main" id="{D8792995-E242-443E-AFF7-D4F4A022DAC6}"/>
                </a:ext>
              </a:extLst>
            </xdr:cNvPr>
            <xdr:cNvSpPr txBox="1"/>
          </xdr:nvSpPr>
          <xdr:spPr>
            <a:xfrm>
              <a:off x="1264920" y="12268200"/>
              <a:ext cx="174663"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D" sz="1100" i="0">
                  <a:latin typeface="Cambria Math" panose="02040503050406030204" pitchFamily="18" charset="0"/>
                  <a:sym typeface="Symbol" panose="05050102010706020507" pitchFamily="18" charset="2"/>
                </a:rPr>
                <a:t>^</a:t>
              </a:r>
              <a:r>
                <a:rPr lang="en-ID" sz="1100" b="0" i="0">
                  <a:latin typeface="Cambria Math" panose="02040503050406030204" pitchFamily="18" charset="0"/>
                </a:rPr>
                <a:t>2</a:t>
              </a:r>
              <a:endParaRPr lang="en-ID" sz="1100"/>
            </a:p>
          </xdr:txBody>
        </xdr:sp>
      </mc:Fallback>
    </mc:AlternateContent>
    <xdr:clientData/>
  </xdr:oneCellAnchor>
  <xdr:oneCellAnchor>
    <xdr:from>
      <xdr:col>1</xdr:col>
      <xdr:colOff>0</xdr:colOff>
      <xdr:row>75</xdr:row>
      <xdr:rowOff>0</xdr:rowOff>
    </xdr:from>
    <xdr:ext cx="311111" cy="175369"/>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F6C69DE6-3157-469A-96BD-012FC495EED0}"/>
                </a:ext>
              </a:extLst>
            </xdr:cNvPr>
            <xdr:cNvSpPr txBox="1"/>
          </xdr:nvSpPr>
          <xdr:spPr>
            <a:xfrm>
              <a:off x="3863340" y="12435840"/>
              <a:ext cx="311111"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ID" sz="1100" i="1">
                            <a:latin typeface="Cambria Math" panose="02040503050406030204" pitchFamily="18" charset="0"/>
                          </a:rPr>
                        </m:ctrlPr>
                      </m:sSupPr>
                      <m:e>
                        <m:r>
                          <a:rPr lang="en-ID" sz="1100" b="0" i="1">
                            <a:latin typeface="Cambria Math" panose="02040503050406030204" pitchFamily="18" charset="0"/>
                          </a:rPr>
                          <m:t>− </m:t>
                        </m:r>
                        <m:r>
                          <a:rPr lang="en-ID" sz="1100" i="1">
                            <a:latin typeface="Cambria Math" panose="02040503050406030204" pitchFamily="18" charset="0"/>
                            <a:sym typeface="Symbol" panose="05050102010706020507" pitchFamily="18" charset="2"/>
                          </a:rPr>
                          <m:t></m:t>
                        </m:r>
                      </m:e>
                      <m:sup>
                        <m:r>
                          <a:rPr lang="en-ID" sz="1100" b="0" i="1">
                            <a:latin typeface="Cambria Math" panose="02040503050406030204" pitchFamily="18" charset="0"/>
                          </a:rPr>
                          <m:t>3</m:t>
                        </m:r>
                      </m:sup>
                    </m:sSup>
                  </m:oMath>
                </m:oMathPara>
              </a14:m>
              <a:endParaRPr lang="en-ID" sz="1100"/>
            </a:p>
          </xdr:txBody>
        </xdr:sp>
      </mc:Choice>
      <mc:Fallback xmlns="">
        <xdr:sp macro="" textlink="">
          <xdr:nvSpPr>
            <xdr:cNvPr id="8" name="TextBox 7">
              <a:extLst>
                <a:ext uri="{FF2B5EF4-FFF2-40B4-BE49-F238E27FC236}">
                  <a16:creationId xmlns:a16="http://schemas.microsoft.com/office/drawing/2014/main" id="{F6C69DE6-3157-469A-96BD-012FC495EED0}"/>
                </a:ext>
              </a:extLst>
            </xdr:cNvPr>
            <xdr:cNvSpPr txBox="1"/>
          </xdr:nvSpPr>
          <xdr:spPr>
            <a:xfrm>
              <a:off x="3863340" y="12435840"/>
              <a:ext cx="311111"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D" sz="1100" i="0">
                  <a:latin typeface="Cambria Math" panose="02040503050406030204" pitchFamily="18" charset="0"/>
                </a:rPr>
                <a:t>〖</a:t>
              </a:r>
              <a:r>
                <a:rPr lang="en-ID" sz="1100" b="0" i="0">
                  <a:latin typeface="Cambria Math" panose="02040503050406030204" pitchFamily="18" charset="0"/>
                </a:rPr>
                <a:t>− </a:t>
              </a:r>
              <a:r>
                <a:rPr lang="en-ID" sz="1100" i="0">
                  <a:latin typeface="Cambria Math" panose="02040503050406030204" pitchFamily="18" charset="0"/>
                  <a:sym typeface="Symbol" panose="05050102010706020507" pitchFamily="18" charset="2"/>
                </a:rPr>
                <a:t>〗^</a:t>
              </a:r>
              <a:r>
                <a:rPr lang="en-ID" sz="1100" b="0" i="0">
                  <a:latin typeface="Cambria Math" panose="02040503050406030204" pitchFamily="18" charset="0"/>
                </a:rPr>
                <a:t>3</a:t>
              </a:r>
              <a:endParaRPr lang="en-ID" sz="1100"/>
            </a:p>
          </xdr:txBody>
        </xdr:sp>
      </mc:Fallback>
    </mc:AlternateContent>
    <xdr:clientData/>
  </xdr:oneCellAnchor>
  <xdr:oneCellAnchor>
    <xdr:from>
      <xdr:col>1</xdr:col>
      <xdr:colOff>0</xdr:colOff>
      <xdr:row>76</xdr:row>
      <xdr:rowOff>0</xdr:rowOff>
    </xdr:from>
    <xdr:ext cx="311111" cy="175369"/>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47DB88A0-6E37-49FB-8AA7-D4F5F2111062}"/>
                </a:ext>
              </a:extLst>
            </xdr:cNvPr>
            <xdr:cNvSpPr txBox="1"/>
          </xdr:nvSpPr>
          <xdr:spPr>
            <a:xfrm>
              <a:off x="1211580" y="12435840"/>
              <a:ext cx="311111"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ID" sz="1100" i="1">
                            <a:latin typeface="Cambria Math" panose="02040503050406030204" pitchFamily="18" charset="0"/>
                          </a:rPr>
                        </m:ctrlPr>
                      </m:sSupPr>
                      <m:e>
                        <m:r>
                          <a:rPr lang="en-ID" sz="1100" b="0" i="1">
                            <a:latin typeface="Cambria Math" panose="02040503050406030204" pitchFamily="18" charset="0"/>
                          </a:rPr>
                          <m:t>− </m:t>
                        </m:r>
                        <m:r>
                          <a:rPr lang="en-ID" sz="1100" i="1">
                            <a:latin typeface="Cambria Math" panose="02040503050406030204" pitchFamily="18" charset="0"/>
                            <a:sym typeface="Symbol" panose="05050102010706020507" pitchFamily="18" charset="2"/>
                          </a:rPr>
                          <m:t></m:t>
                        </m:r>
                      </m:e>
                      <m:sup>
                        <m:r>
                          <a:rPr lang="en-ID" sz="1100" b="0" i="1">
                            <a:latin typeface="Cambria Math" panose="02040503050406030204" pitchFamily="18" charset="0"/>
                          </a:rPr>
                          <m:t>3</m:t>
                        </m:r>
                      </m:sup>
                    </m:sSup>
                  </m:oMath>
                </m:oMathPara>
              </a14:m>
              <a:endParaRPr lang="en-ID" sz="1100"/>
            </a:p>
          </xdr:txBody>
        </xdr:sp>
      </mc:Choice>
      <mc:Fallback xmlns="">
        <xdr:sp macro="" textlink="">
          <xdr:nvSpPr>
            <xdr:cNvPr id="11" name="TextBox 10">
              <a:extLst>
                <a:ext uri="{FF2B5EF4-FFF2-40B4-BE49-F238E27FC236}">
                  <a16:creationId xmlns:a16="http://schemas.microsoft.com/office/drawing/2014/main" id="{47DB88A0-6E37-49FB-8AA7-D4F5F2111062}"/>
                </a:ext>
              </a:extLst>
            </xdr:cNvPr>
            <xdr:cNvSpPr txBox="1"/>
          </xdr:nvSpPr>
          <xdr:spPr>
            <a:xfrm>
              <a:off x="1211580" y="12435840"/>
              <a:ext cx="311111"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D" sz="1100" i="0">
                  <a:latin typeface="Cambria Math" panose="02040503050406030204" pitchFamily="18" charset="0"/>
                </a:rPr>
                <a:t>〖</a:t>
              </a:r>
              <a:r>
                <a:rPr lang="en-ID" sz="1100" b="0" i="0">
                  <a:latin typeface="Cambria Math" panose="02040503050406030204" pitchFamily="18" charset="0"/>
                </a:rPr>
                <a:t>− </a:t>
              </a:r>
              <a:r>
                <a:rPr lang="en-ID" sz="1100" i="0">
                  <a:latin typeface="Cambria Math" panose="02040503050406030204" pitchFamily="18" charset="0"/>
                  <a:sym typeface="Symbol" panose="05050102010706020507" pitchFamily="18" charset="2"/>
                </a:rPr>
                <a:t>〗^</a:t>
              </a:r>
              <a:r>
                <a:rPr lang="en-ID" sz="1100" b="0" i="0">
                  <a:latin typeface="Cambria Math" panose="02040503050406030204" pitchFamily="18" charset="0"/>
                </a:rPr>
                <a:t>3</a:t>
              </a:r>
              <a:endParaRPr lang="en-ID"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0</xdr:col>
      <xdr:colOff>845820</xdr:colOff>
      <xdr:row>2</xdr:row>
      <xdr:rowOff>22860</xdr:rowOff>
    </xdr:from>
    <xdr:ext cx="279820" cy="17543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309C758F-6771-4AC9-8A35-23319D1E19CB}"/>
                </a:ext>
              </a:extLst>
            </xdr:cNvPr>
            <xdr:cNvSpPr txBox="1"/>
          </xdr:nvSpPr>
          <xdr:spPr>
            <a:xfrm>
              <a:off x="845820" y="220980"/>
              <a:ext cx="279820" cy="1754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ID" sz="1100" i="1">
                            <a:latin typeface="Cambria Math" panose="02040503050406030204" pitchFamily="18" charset="0"/>
                          </a:rPr>
                        </m:ctrlPr>
                      </m:sSupPr>
                      <m:e>
                        <m:r>
                          <a:rPr lang="en-ID" sz="1100" b="0" i="1">
                            <a:latin typeface="Cambria Math" panose="02040503050406030204" pitchFamily="18" charset="0"/>
                          </a:rPr>
                          <m:t>𝐴</m:t>
                        </m:r>
                      </m:e>
                      <m:sup>
                        <m:r>
                          <a:rPr lang="en-ID" sz="1100" b="0" i="1">
                            <a:latin typeface="Cambria Math" panose="02040503050406030204" pitchFamily="18" charset="0"/>
                          </a:rPr>
                          <m:t>𝑇</m:t>
                        </m:r>
                      </m:sup>
                    </m:sSup>
                    <m:r>
                      <m:rPr>
                        <m:sty m:val="p"/>
                      </m:rPr>
                      <a:rPr lang="en-ID" sz="1100" b="0" i="0">
                        <a:latin typeface="Cambria Math" panose="02040503050406030204" pitchFamily="18" charset="0"/>
                      </a:rPr>
                      <m:t>A</m:t>
                    </m:r>
                  </m:oMath>
                </m:oMathPara>
              </a14:m>
              <a:endParaRPr lang="en-ID" sz="1100"/>
            </a:p>
          </xdr:txBody>
        </xdr:sp>
      </mc:Choice>
      <mc:Fallback xmlns="">
        <xdr:sp macro="" textlink="">
          <xdr:nvSpPr>
            <xdr:cNvPr id="2" name="TextBox 1">
              <a:extLst>
                <a:ext uri="{FF2B5EF4-FFF2-40B4-BE49-F238E27FC236}">
                  <a16:creationId xmlns:a16="http://schemas.microsoft.com/office/drawing/2014/main" id="{309C758F-6771-4AC9-8A35-23319D1E19CB}"/>
                </a:ext>
              </a:extLst>
            </xdr:cNvPr>
            <xdr:cNvSpPr txBox="1"/>
          </xdr:nvSpPr>
          <xdr:spPr>
            <a:xfrm>
              <a:off x="845820" y="220980"/>
              <a:ext cx="279820" cy="1754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ID" sz="1100" b="0" i="0">
                  <a:latin typeface="Cambria Math" panose="02040503050406030204" pitchFamily="18" charset="0"/>
                </a:rPr>
                <a:t>𝐴^𝑇 A</a:t>
              </a:r>
              <a:endParaRPr lang="en-ID" sz="1100"/>
            </a:p>
          </xdr:txBody>
        </xdr:sp>
      </mc:Fallback>
    </mc:AlternateContent>
    <xdr:clientData/>
  </xdr:oneCellAnchor>
  <xdr:oneCellAnchor>
    <xdr:from>
      <xdr:col>0</xdr:col>
      <xdr:colOff>967740</xdr:colOff>
      <xdr:row>10</xdr:row>
      <xdr:rowOff>22860</xdr:rowOff>
    </xdr:from>
    <xdr:ext cx="279820" cy="175433"/>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FB41DD92-4D98-4116-8BD7-715E15496F77}"/>
                </a:ext>
              </a:extLst>
            </xdr:cNvPr>
            <xdr:cNvSpPr txBox="1"/>
          </xdr:nvSpPr>
          <xdr:spPr>
            <a:xfrm>
              <a:off x="967740" y="2004060"/>
              <a:ext cx="279820" cy="1754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ID" sz="1100" i="1">
                            <a:latin typeface="Cambria Math" panose="02040503050406030204" pitchFamily="18" charset="0"/>
                          </a:rPr>
                        </m:ctrlPr>
                      </m:sSupPr>
                      <m:e>
                        <m:r>
                          <a:rPr lang="en-ID" sz="1100" b="0" i="1">
                            <a:latin typeface="Cambria Math" panose="02040503050406030204" pitchFamily="18" charset="0"/>
                          </a:rPr>
                          <m:t>𝐴</m:t>
                        </m:r>
                      </m:e>
                      <m:sup>
                        <m:r>
                          <a:rPr lang="en-ID" sz="1100" b="0" i="1">
                            <a:latin typeface="Cambria Math" panose="02040503050406030204" pitchFamily="18" charset="0"/>
                          </a:rPr>
                          <m:t>𝑇</m:t>
                        </m:r>
                      </m:sup>
                    </m:sSup>
                    <m:r>
                      <m:rPr>
                        <m:sty m:val="p"/>
                      </m:rPr>
                      <a:rPr lang="en-ID" sz="1100" b="0" i="0">
                        <a:latin typeface="Cambria Math" panose="02040503050406030204" pitchFamily="18" charset="0"/>
                      </a:rPr>
                      <m:t>A</m:t>
                    </m:r>
                  </m:oMath>
                </m:oMathPara>
              </a14:m>
              <a:endParaRPr lang="en-ID" sz="1100"/>
            </a:p>
          </xdr:txBody>
        </xdr:sp>
      </mc:Choice>
      <mc:Fallback xmlns="">
        <xdr:sp macro="" textlink="">
          <xdr:nvSpPr>
            <xdr:cNvPr id="3" name="TextBox 2">
              <a:extLst>
                <a:ext uri="{FF2B5EF4-FFF2-40B4-BE49-F238E27FC236}">
                  <a16:creationId xmlns:a16="http://schemas.microsoft.com/office/drawing/2014/main" id="{FB41DD92-4D98-4116-8BD7-715E15496F77}"/>
                </a:ext>
              </a:extLst>
            </xdr:cNvPr>
            <xdr:cNvSpPr txBox="1"/>
          </xdr:nvSpPr>
          <xdr:spPr>
            <a:xfrm>
              <a:off x="967740" y="2004060"/>
              <a:ext cx="279820" cy="1754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ID" sz="1100" b="0" i="0">
                  <a:latin typeface="Cambria Math" panose="02040503050406030204" pitchFamily="18" charset="0"/>
                </a:rPr>
                <a:t>𝐴^𝑇 A</a:t>
              </a:r>
              <a:endParaRPr lang="en-ID" sz="1100"/>
            </a:p>
          </xdr:txBody>
        </xdr:sp>
      </mc:Fallback>
    </mc:AlternateContent>
    <xdr:clientData/>
  </xdr:oneCellAnchor>
  <xdr:twoCellAnchor editAs="oneCell">
    <xdr:from>
      <xdr:col>1</xdr:col>
      <xdr:colOff>7620</xdr:colOff>
      <xdr:row>32</xdr:row>
      <xdr:rowOff>30480</xdr:rowOff>
    </xdr:from>
    <xdr:to>
      <xdr:col>3</xdr:col>
      <xdr:colOff>587982</xdr:colOff>
      <xdr:row>39</xdr:row>
      <xdr:rowOff>42001</xdr:rowOff>
    </xdr:to>
    <xdr:pic>
      <xdr:nvPicPr>
        <xdr:cNvPr id="4" name="Picture 3">
          <a:extLst>
            <a:ext uri="{FF2B5EF4-FFF2-40B4-BE49-F238E27FC236}">
              <a16:creationId xmlns:a16="http://schemas.microsoft.com/office/drawing/2014/main" id="{B576E725-4AAB-4D50-A164-86CA9D57511D}"/>
            </a:ext>
          </a:extLst>
        </xdr:cNvPr>
        <xdr:cNvPicPr>
          <a:picLocks noChangeAspect="1"/>
        </xdr:cNvPicPr>
      </xdr:nvPicPr>
      <xdr:blipFill>
        <a:blip xmlns:r="http://schemas.openxmlformats.org/officeDocument/2006/relationships" r:embed="rId1"/>
        <a:stretch>
          <a:fillRect/>
        </a:stretch>
      </xdr:blipFill>
      <xdr:spPr>
        <a:xfrm>
          <a:off x="2103120" y="6324600"/>
          <a:ext cx="4077942" cy="139836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99060</xdr:colOff>
      <xdr:row>1</xdr:row>
      <xdr:rowOff>30480</xdr:rowOff>
    </xdr:from>
    <xdr:ext cx="279820" cy="17543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AB1A3E75-EDDA-4B13-A5F2-09F0EEF063C4}"/>
                </a:ext>
              </a:extLst>
            </xdr:cNvPr>
            <xdr:cNvSpPr txBox="1"/>
          </xdr:nvSpPr>
          <xdr:spPr>
            <a:xfrm>
              <a:off x="99060" y="213360"/>
              <a:ext cx="279820" cy="1754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ID" sz="1100" i="1">
                            <a:latin typeface="Cambria Math" panose="02040503050406030204" pitchFamily="18" charset="0"/>
                          </a:rPr>
                        </m:ctrlPr>
                      </m:sSupPr>
                      <m:e>
                        <m:r>
                          <a:rPr lang="en-ID" sz="1100" b="0" i="1">
                            <a:latin typeface="Cambria Math" panose="02040503050406030204" pitchFamily="18" charset="0"/>
                          </a:rPr>
                          <m:t>𝐴</m:t>
                        </m:r>
                      </m:e>
                      <m:sup>
                        <m:r>
                          <a:rPr lang="en-ID" sz="1100" b="0" i="1">
                            <a:latin typeface="Cambria Math" panose="02040503050406030204" pitchFamily="18" charset="0"/>
                          </a:rPr>
                          <m:t>𝑇</m:t>
                        </m:r>
                      </m:sup>
                    </m:sSup>
                    <m:r>
                      <m:rPr>
                        <m:sty m:val="p"/>
                      </m:rPr>
                      <a:rPr lang="en-ID" sz="1100" b="0" i="0">
                        <a:latin typeface="Cambria Math" panose="02040503050406030204" pitchFamily="18" charset="0"/>
                      </a:rPr>
                      <m:t>A</m:t>
                    </m:r>
                  </m:oMath>
                </m:oMathPara>
              </a14:m>
              <a:endParaRPr lang="en-ID" sz="1100"/>
            </a:p>
          </xdr:txBody>
        </xdr:sp>
      </mc:Choice>
      <mc:Fallback xmlns="">
        <xdr:sp macro="" textlink="">
          <xdr:nvSpPr>
            <xdr:cNvPr id="2" name="TextBox 1">
              <a:extLst>
                <a:ext uri="{FF2B5EF4-FFF2-40B4-BE49-F238E27FC236}">
                  <a16:creationId xmlns:a16="http://schemas.microsoft.com/office/drawing/2014/main" id="{AB1A3E75-EDDA-4B13-A5F2-09F0EEF063C4}"/>
                </a:ext>
              </a:extLst>
            </xdr:cNvPr>
            <xdr:cNvSpPr txBox="1"/>
          </xdr:nvSpPr>
          <xdr:spPr>
            <a:xfrm>
              <a:off x="99060" y="213360"/>
              <a:ext cx="279820" cy="1754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D" sz="1100" b="0" i="0">
                  <a:latin typeface="Cambria Math" panose="02040503050406030204" pitchFamily="18" charset="0"/>
                </a:rPr>
                <a:t>𝐴^𝑇 A</a:t>
              </a:r>
              <a:endParaRPr lang="en-ID"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0</xdr:col>
      <xdr:colOff>99060</xdr:colOff>
      <xdr:row>1</xdr:row>
      <xdr:rowOff>30480</xdr:rowOff>
    </xdr:from>
    <xdr:ext cx="279820" cy="17543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918814E-AF82-4AC0-A935-886CAB28E99E}"/>
                </a:ext>
              </a:extLst>
            </xdr:cNvPr>
            <xdr:cNvSpPr txBox="1"/>
          </xdr:nvSpPr>
          <xdr:spPr>
            <a:xfrm>
              <a:off x="99060" y="213360"/>
              <a:ext cx="279820" cy="1754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ID" sz="1100" i="1">
                            <a:latin typeface="Cambria Math" panose="02040503050406030204" pitchFamily="18" charset="0"/>
                          </a:rPr>
                        </m:ctrlPr>
                      </m:sSupPr>
                      <m:e>
                        <m:r>
                          <a:rPr lang="en-ID" sz="1100" b="0" i="1">
                            <a:latin typeface="Cambria Math" panose="02040503050406030204" pitchFamily="18" charset="0"/>
                          </a:rPr>
                          <m:t>𝐴</m:t>
                        </m:r>
                      </m:e>
                      <m:sup>
                        <m:r>
                          <a:rPr lang="en-ID" sz="1100" b="0" i="1">
                            <a:latin typeface="Cambria Math" panose="02040503050406030204" pitchFamily="18" charset="0"/>
                          </a:rPr>
                          <m:t>𝑇</m:t>
                        </m:r>
                      </m:sup>
                    </m:sSup>
                    <m:r>
                      <m:rPr>
                        <m:sty m:val="p"/>
                      </m:rPr>
                      <a:rPr lang="en-ID" sz="1100" b="0" i="0">
                        <a:latin typeface="Cambria Math" panose="02040503050406030204" pitchFamily="18" charset="0"/>
                      </a:rPr>
                      <m:t>A</m:t>
                    </m:r>
                  </m:oMath>
                </m:oMathPara>
              </a14:m>
              <a:endParaRPr lang="en-ID" sz="1100"/>
            </a:p>
          </xdr:txBody>
        </xdr:sp>
      </mc:Choice>
      <mc:Fallback xmlns="">
        <xdr:sp macro="" textlink="">
          <xdr:nvSpPr>
            <xdr:cNvPr id="2" name="TextBox 1">
              <a:extLst>
                <a:ext uri="{FF2B5EF4-FFF2-40B4-BE49-F238E27FC236}">
                  <a16:creationId xmlns:a16="http://schemas.microsoft.com/office/drawing/2014/main" id="{8918814E-AF82-4AC0-A935-886CAB28E99E}"/>
                </a:ext>
              </a:extLst>
            </xdr:cNvPr>
            <xdr:cNvSpPr txBox="1"/>
          </xdr:nvSpPr>
          <xdr:spPr>
            <a:xfrm>
              <a:off x="99060" y="213360"/>
              <a:ext cx="279820" cy="1754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D" sz="1100" b="0" i="0">
                  <a:latin typeface="Cambria Math" panose="02040503050406030204" pitchFamily="18" charset="0"/>
                </a:rPr>
                <a:t>𝐴^𝑇 A</a:t>
              </a:r>
              <a:endParaRPr lang="en-ID" sz="11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oneCellAnchor>
    <xdr:from>
      <xdr:col>18</xdr:col>
      <xdr:colOff>0</xdr:colOff>
      <xdr:row>15</xdr:row>
      <xdr:rowOff>0</xdr:rowOff>
    </xdr:from>
    <xdr:ext cx="281231" cy="17543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7755C333-9E2B-4CE0-B23A-109DC63C95AF}"/>
                </a:ext>
              </a:extLst>
            </xdr:cNvPr>
            <xdr:cNvSpPr txBox="1"/>
          </xdr:nvSpPr>
          <xdr:spPr>
            <a:xfrm>
              <a:off x="10972800" y="2743200"/>
              <a:ext cx="281231" cy="1754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ID" sz="1100" i="1">
                            <a:latin typeface="Cambria Math" panose="02040503050406030204" pitchFamily="18" charset="0"/>
                          </a:rPr>
                        </m:ctrlPr>
                      </m:sSupPr>
                      <m:e>
                        <m:r>
                          <m:rPr>
                            <m:sty m:val="p"/>
                          </m:rPr>
                          <a:rPr lang="en-ID" sz="1100" b="0" i="0">
                            <a:latin typeface="Cambria Math" panose="02040503050406030204" pitchFamily="18" charset="0"/>
                          </a:rPr>
                          <m:t>A</m:t>
                        </m:r>
                        <m:r>
                          <a:rPr lang="en-ID" sz="1100" b="0" i="1">
                            <a:latin typeface="Cambria Math" panose="02040503050406030204" pitchFamily="18" charset="0"/>
                          </a:rPr>
                          <m:t>𝐴</m:t>
                        </m:r>
                      </m:e>
                      <m:sup>
                        <m:r>
                          <a:rPr lang="en-ID" sz="1100" b="0" i="1">
                            <a:latin typeface="Cambria Math" panose="02040503050406030204" pitchFamily="18" charset="0"/>
                          </a:rPr>
                          <m:t>𝑇</m:t>
                        </m:r>
                      </m:sup>
                    </m:sSup>
                  </m:oMath>
                </m:oMathPara>
              </a14:m>
              <a:endParaRPr lang="en-ID" sz="1100"/>
            </a:p>
          </xdr:txBody>
        </xdr:sp>
      </mc:Choice>
      <mc:Fallback xmlns="">
        <xdr:sp macro="" textlink="">
          <xdr:nvSpPr>
            <xdr:cNvPr id="2" name="TextBox 1">
              <a:extLst>
                <a:ext uri="{FF2B5EF4-FFF2-40B4-BE49-F238E27FC236}">
                  <a16:creationId xmlns:a16="http://schemas.microsoft.com/office/drawing/2014/main" id="{7755C333-9E2B-4CE0-B23A-109DC63C95AF}"/>
                </a:ext>
              </a:extLst>
            </xdr:cNvPr>
            <xdr:cNvSpPr txBox="1"/>
          </xdr:nvSpPr>
          <xdr:spPr>
            <a:xfrm>
              <a:off x="10972800" y="2743200"/>
              <a:ext cx="281231" cy="1754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D" sz="1100" i="0">
                  <a:latin typeface="Cambria Math" panose="02040503050406030204" pitchFamily="18" charset="0"/>
                </a:rPr>
                <a:t>〖</a:t>
              </a:r>
              <a:r>
                <a:rPr lang="en-ID" sz="1100" b="0" i="0">
                  <a:latin typeface="Cambria Math" panose="02040503050406030204" pitchFamily="18" charset="0"/>
                </a:rPr>
                <a:t>A𝐴〗^𝑇</a:t>
              </a:r>
              <a:endParaRPr lang="en-ID"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BB898-D51E-4E96-A489-A72DBBB4FF10}">
  <dimension ref="A1:Z104"/>
  <sheetViews>
    <sheetView zoomScale="115" zoomScaleNormal="115" workbookViewId="0">
      <selection sqref="A1:K6"/>
    </sheetView>
  </sheetViews>
  <sheetFormatPr defaultRowHeight="14.4" x14ac:dyDescent="0.3"/>
  <cols>
    <col min="1" max="1" width="17.6640625" bestFit="1" customWidth="1"/>
    <col min="2" max="3" width="19.33203125" bestFit="1" customWidth="1"/>
    <col min="4" max="4" width="19.88671875" bestFit="1" customWidth="1"/>
    <col min="5" max="6" width="19.33203125" bestFit="1" customWidth="1"/>
    <col min="7" max="7" width="19.88671875" bestFit="1" customWidth="1"/>
    <col min="8" max="8" width="8.21875" customWidth="1"/>
    <col min="9" max="9" width="8.6640625" customWidth="1"/>
  </cols>
  <sheetData>
    <row r="1" spans="1:12" ht="14.4" customHeight="1" x14ac:dyDescent="0.3">
      <c r="A1" s="97" t="s">
        <v>4</v>
      </c>
      <c r="B1" s="97"/>
      <c r="C1" s="97"/>
      <c r="D1" s="97"/>
      <c r="E1" s="97"/>
      <c r="F1" s="97"/>
      <c r="G1" s="97"/>
      <c r="H1" s="97"/>
      <c r="I1" s="97"/>
      <c r="J1" s="97"/>
      <c r="K1" s="97"/>
      <c r="L1" s="1"/>
    </row>
    <row r="2" spans="1:12" x14ac:dyDescent="0.3">
      <c r="A2" s="97"/>
      <c r="B2" s="97"/>
      <c r="C2" s="97"/>
      <c r="D2" s="97"/>
      <c r="E2" s="97"/>
      <c r="F2" s="97"/>
      <c r="G2" s="97"/>
      <c r="H2" s="97"/>
      <c r="I2" s="97"/>
      <c r="J2" s="97"/>
      <c r="K2" s="97"/>
      <c r="L2" s="1"/>
    </row>
    <row r="3" spans="1:12" x14ac:dyDescent="0.3">
      <c r="A3" s="97"/>
      <c r="B3" s="97"/>
      <c r="C3" s="97"/>
      <c r="D3" s="97"/>
      <c r="E3" s="97"/>
      <c r="F3" s="97"/>
      <c r="G3" s="97"/>
      <c r="H3" s="97"/>
      <c r="I3" s="97"/>
      <c r="J3" s="97"/>
      <c r="K3" s="97"/>
      <c r="L3" s="1"/>
    </row>
    <row r="4" spans="1:12" x14ac:dyDescent="0.3">
      <c r="A4" s="97"/>
      <c r="B4" s="97"/>
      <c r="C4" s="97"/>
      <c r="D4" s="97"/>
      <c r="E4" s="97"/>
      <c r="F4" s="97"/>
      <c r="G4" s="97"/>
      <c r="H4" s="97"/>
      <c r="I4" s="97"/>
      <c r="J4" s="97"/>
      <c r="K4" s="97"/>
      <c r="L4" s="1"/>
    </row>
    <row r="5" spans="1:12" x14ac:dyDescent="0.3">
      <c r="A5" s="97"/>
      <c r="B5" s="97"/>
      <c r="C5" s="97"/>
      <c r="D5" s="97"/>
      <c r="E5" s="97"/>
      <c r="F5" s="97"/>
      <c r="G5" s="97"/>
      <c r="H5" s="97"/>
      <c r="I5" s="97"/>
      <c r="J5" s="97"/>
      <c r="K5" s="97"/>
      <c r="L5" s="1"/>
    </row>
    <row r="6" spans="1:12" x14ac:dyDescent="0.3">
      <c r="A6" s="97"/>
      <c r="B6" s="97"/>
      <c r="C6" s="97"/>
      <c r="D6" s="97"/>
      <c r="E6" s="97"/>
      <c r="F6" s="97"/>
      <c r="G6" s="97"/>
      <c r="H6" s="97"/>
      <c r="I6" s="97"/>
      <c r="J6" s="97"/>
      <c r="K6" s="97"/>
      <c r="L6" s="1"/>
    </row>
    <row r="7" spans="1:12" x14ac:dyDescent="0.3">
      <c r="A7" s="98" t="s">
        <v>16</v>
      </c>
      <c r="B7" s="97" t="s">
        <v>17</v>
      </c>
      <c r="C7" s="97"/>
      <c r="D7" s="97"/>
      <c r="E7" s="98" t="s">
        <v>20</v>
      </c>
      <c r="F7" s="5" t="s">
        <v>18</v>
      </c>
      <c r="G7" s="97" t="s">
        <v>21</v>
      </c>
      <c r="H7" s="97"/>
      <c r="I7" s="97"/>
      <c r="J7" s="1"/>
      <c r="K7" s="1"/>
      <c r="L7" s="1"/>
    </row>
    <row r="8" spans="1:12" ht="15" thickBot="1" x14ac:dyDescent="0.35">
      <c r="A8" s="98"/>
      <c r="B8" s="41" t="s">
        <v>13</v>
      </c>
      <c r="C8" s="41" t="s">
        <v>14</v>
      </c>
      <c r="D8" s="41" t="s">
        <v>15</v>
      </c>
      <c r="E8" s="98"/>
      <c r="F8" s="5" t="s">
        <v>19</v>
      </c>
      <c r="G8" s="97" t="s">
        <v>22</v>
      </c>
      <c r="H8" s="97"/>
      <c r="I8" s="97"/>
      <c r="J8" s="1"/>
      <c r="K8" s="1"/>
      <c r="L8" s="1"/>
    </row>
    <row r="9" spans="1:12" ht="16.2" thickBot="1" x14ac:dyDescent="0.35">
      <c r="A9" s="42" t="s">
        <v>7</v>
      </c>
      <c r="B9">
        <v>1</v>
      </c>
      <c r="C9">
        <v>1</v>
      </c>
      <c r="D9">
        <v>0</v>
      </c>
      <c r="E9" s="1">
        <f>SUM(B9:D9)</f>
        <v>2</v>
      </c>
      <c r="F9" s="3">
        <f>LOG(3/E9)</f>
        <v>0.17609125905568124</v>
      </c>
      <c r="G9" s="3">
        <f>B9*F9 + 1</f>
        <v>1.1760912590556813</v>
      </c>
      <c r="H9" s="3">
        <f>C9*F9 + 1</f>
        <v>1.1760912590556813</v>
      </c>
      <c r="I9" s="3">
        <f>D9*F9</f>
        <v>0</v>
      </c>
      <c r="J9" s="1"/>
    </row>
    <row r="10" spans="1:12" ht="16.8" thickTop="1" thickBot="1" x14ac:dyDescent="0.35">
      <c r="A10" s="43" t="s">
        <v>0</v>
      </c>
      <c r="B10" s="44">
        <v>1</v>
      </c>
      <c r="C10" s="44">
        <v>0</v>
      </c>
      <c r="D10" s="44">
        <v>0</v>
      </c>
      <c r="E10" s="1">
        <f t="shared" ref="E10:E23" si="0">SUM(B10:D10)</f>
        <v>1</v>
      </c>
      <c r="F10" s="3">
        <f>LOG(3/E10)</f>
        <v>0.47712125471966244</v>
      </c>
      <c r="G10" s="3">
        <f t="shared" ref="G10:G14" si="1">B10*F10 + 1</f>
        <v>1.4771212547196624</v>
      </c>
      <c r="H10" s="3">
        <f>C10*F10</f>
        <v>0</v>
      </c>
      <c r="I10" s="3">
        <f t="shared" ref="I10:I17" si="2">D10*F10</f>
        <v>0</v>
      </c>
      <c r="J10" s="1"/>
    </row>
    <row r="11" spans="1:12" ht="16.2" thickBot="1" x14ac:dyDescent="0.35">
      <c r="A11" s="43" t="s">
        <v>1</v>
      </c>
      <c r="B11" s="44">
        <v>1</v>
      </c>
      <c r="C11" s="44">
        <v>0</v>
      </c>
      <c r="D11" s="44">
        <v>0</v>
      </c>
      <c r="E11" s="1">
        <f t="shared" si="0"/>
        <v>1</v>
      </c>
      <c r="F11" s="3">
        <f t="shared" ref="F11:F22" si="3">LOG(3/E11)</f>
        <v>0.47712125471966244</v>
      </c>
      <c r="G11" s="3">
        <f t="shared" si="1"/>
        <v>1.4771212547196624</v>
      </c>
      <c r="H11" s="3">
        <f t="shared" ref="H11:H14" si="4">C11*F11</f>
        <v>0</v>
      </c>
      <c r="I11" s="3">
        <f t="shared" si="2"/>
        <v>0</v>
      </c>
      <c r="J11" s="1"/>
    </row>
    <row r="12" spans="1:12" ht="16.2" thickBot="1" x14ac:dyDescent="0.35">
      <c r="A12" s="43">
        <v>1</v>
      </c>
      <c r="B12" s="44">
        <v>1</v>
      </c>
      <c r="C12" s="44">
        <v>0</v>
      </c>
      <c r="D12" s="44">
        <v>0</v>
      </c>
      <c r="E12" s="1">
        <f t="shared" si="0"/>
        <v>1</v>
      </c>
      <c r="F12" s="3">
        <f t="shared" si="3"/>
        <v>0.47712125471966244</v>
      </c>
      <c r="G12" s="3">
        <f t="shared" si="1"/>
        <v>1.4771212547196624</v>
      </c>
      <c r="H12" s="3">
        <f t="shared" si="4"/>
        <v>0</v>
      </c>
      <c r="I12" s="3">
        <f t="shared" si="2"/>
        <v>0</v>
      </c>
      <c r="J12" s="1"/>
    </row>
    <row r="13" spans="1:12" ht="16.2" thickBot="1" x14ac:dyDescent="0.35">
      <c r="A13" s="43" t="s">
        <v>2</v>
      </c>
      <c r="B13" s="44">
        <v>1</v>
      </c>
      <c r="C13" s="44">
        <v>0</v>
      </c>
      <c r="D13" s="44">
        <v>0</v>
      </c>
      <c r="E13" s="1">
        <f t="shared" si="0"/>
        <v>1</v>
      </c>
      <c r="F13" s="3">
        <f t="shared" si="3"/>
        <v>0.47712125471966244</v>
      </c>
      <c r="G13" s="3">
        <f t="shared" si="1"/>
        <v>1.4771212547196624</v>
      </c>
      <c r="H13" s="3">
        <f t="shared" si="4"/>
        <v>0</v>
      </c>
      <c r="I13" s="3">
        <f t="shared" si="2"/>
        <v>0</v>
      </c>
      <c r="J13" s="1"/>
    </row>
    <row r="14" spans="1:12" ht="16.2" thickBot="1" x14ac:dyDescent="0.35">
      <c r="A14" s="43" t="s">
        <v>3</v>
      </c>
      <c r="B14" s="44">
        <v>1</v>
      </c>
      <c r="C14" s="44">
        <v>0</v>
      </c>
      <c r="D14" s="44">
        <v>0</v>
      </c>
      <c r="E14" s="1">
        <f t="shared" si="0"/>
        <v>1</v>
      </c>
      <c r="F14" s="3">
        <f t="shared" si="3"/>
        <v>0.47712125471966244</v>
      </c>
      <c r="G14" s="3">
        <f t="shared" si="1"/>
        <v>1.4771212547196624</v>
      </c>
      <c r="H14" s="3">
        <f t="shared" si="4"/>
        <v>0</v>
      </c>
      <c r="I14" s="3">
        <f t="shared" si="2"/>
        <v>0</v>
      </c>
      <c r="J14" s="1"/>
    </row>
    <row r="15" spans="1:12" ht="16.2" thickBot="1" x14ac:dyDescent="0.35">
      <c r="A15" s="43" t="s">
        <v>125</v>
      </c>
      <c r="B15" s="44">
        <v>0</v>
      </c>
      <c r="C15" s="44">
        <v>1</v>
      </c>
      <c r="D15" s="44">
        <v>0</v>
      </c>
      <c r="E15" s="1">
        <f t="shared" si="0"/>
        <v>1</v>
      </c>
      <c r="F15" s="3">
        <f t="shared" si="3"/>
        <v>0.47712125471966244</v>
      </c>
      <c r="G15" s="3">
        <f>B15*F15</f>
        <v>0</v>
      </c>
      <c r="H15" s="3">
        <f t="shared" ref="H15:H21" si="5">C15*F15 + 1</f>
        <v>1.4771212547196624</v>
      </c>
      <c r="I15" s="3">
        <f t="shared" si="2"/>
        <v>0</v>
      </c>
      <c r="J15" s="1"/>
    </row>
    <row r="16" spans="1:12" ht="16.2" thickBot="1" x14ac:dyDescent="0.35">
      <c r="A16" s="43" t="s">
        <v>126</v>
      </c>
      <c r="B16" s="44">
        <v>0</v>
      </c>
      <c r="C16" s="44">
        <v>1</v>
      </c>
      <c r="D16" s="44">
        <v>0</v>
      </c>
      <c r="E16" s="1">
        <f t="shared" si="0"/>
        <v>1</v>
      </c>
      <c r="F16" s="3">
        <f t="shared" si="3"/>
        <v>0.47712125471966244</v>
      </c>
      <c r="G16" s="3">
        <f t="shared" ref="G16:G23" si="6">B16*F16</f>
        <v>0</v>
      </c>
      <c r="H16" s="3">
        <f t="shared" si="5"/>
        <v>1.4771212547196624</v>
      </c>
      <c r="I16" s="3">
        <f t="shared" si="2"/>
        <v>0</v>
      </c>
      <c r="J16" s="1"/>
    </row>
    <row r="17" spans="1:10" ht="16.2" thickBot="1" x14ac:dyDescent="0.35">
      <c r="A17" s="43" t="s">
        <v>5</v>
      </c>
      <c r="B17" s="44">
        <v>0</v>
      </c>
      <c r="C17" s="44">
        <v>1</v>
      </c>
      <c r="D17" s="44">
        <v>0</v>
      </c>
      <c r="E17" s="1">
        <f t="shared" si="0"/>
        <v>1</v>
      </c>
      <c r="F17" s="3">
        <f t="shared" si="3"/>
        <v>0.47712125471966244</v>
      </c>
      <c r="G17" s="3">
        <f t="shared" si="6"/>
        <v>0</v>
      </c>
      <c r="H17" s="3">
        <f t="shared" si="5"/>
        <v>1.4771212547196624</v>
      </c>
      <c r="I17" s="3">
        <f t="shared" si="2"/>
        <v>0</v>
      </c>
      <c r="J17" s="1"/>
    </row>
    <row r="18" spans="1:10" ht="16.2" thickBot="1" x14ac:dyDescent="0.35">
      <c r="A18" s="43" t="s">
        <v>6</v>
      </c>
      <c r="B18" s="44">
        <v>0</v>
      </c>
      <c r="C18" s="44">
        <v>1</v>
      </c>
      <c r="D18" s="44">
        <v>1</v>
      </c>
      <c r="E18" s="1">
        <f t="shared" si="0"/>
        <v>2</v>
      </c>
      <c r="F18" s="3">
        <f t="shared" si="3"/>
        <v>0.17609125905568124</v>
      </c>
      <c r="G18" s="3">
        <f t="shared" si="6"/>
        <v>0</v>
      </c>
      <c r="H18" s="3">
        <f t="shared" si="5"/>
        <v>1.1760912590556813</v>
      </c>
      <c r="I18" s="3">
        <f>D18*F18 + 1</f>
        <v>1.1760912590556813</v>
      </c>
      <c r="J18" s="1"/>
    </row>
    <row r="19" spans="1:10" ht="16.2" thickBot="1" x14ac:dyDescent="0.35">
      <c r="A19" s="43" t="s">
        <v>8</v>
      </c>
      <c r="B19" s="44">
        <v>0</v>
      </c>
      <c r="C19" s="44">
        <v>1</v>
      </c>
      <c r="D19" s="44">
        <v>0</v>
      </c>
      <c r="E19" s="1">
        <f t="shared" si="0"/>
        <v>1</v>
      </c>
      <c r="F19" s="3">
        <f t="shared" si="3"/>
        <v>0.47712125471966244</v>
      </c>
      <c r="G19" s="3">
        <f t="shared" si="6"/>
        <v>0</v>
      </c>
      <c r="H19" s="3">
        <f t="shared" si="5"/>
        <v>1.4771212547196624</v>
      </c>
      <c r="I19" s="3">
        <f>D19*F19</f>
        <v>0</v>
      </c>
      <c r="J19" s="1"/>
    </row>
    <row r="20" spans="1:10" ht="16.2" thickBot="1" x14ac:dyDescent="0.35">
      <c r="A20" s="43" t="s">
        <v>9</v>
      </c>
      <c r="B20" s="44">
        <v>0</v>
      </c>
      <c r="C20" s="44">
        <v>1</v>
      </c>
      <c r="D20" s="44">
        <v>0</v>
      </c>
      <c r="E20" s="1">
        <f t="shared" si="0"/>
        <v>1</v>
      </c>
      <c r="F20" s="3">
        <f t="shared" si="3"/>
        <v>0.47712125471966244</v>
      </c>
      <c r="G20" s="3">
        <f t="shared" si="6"/>
        <v>0</v>
      </c>
      <c r="H20" s="3">
        <f t="shared" si="5"/>
        <v>1.4771212547196624</v>
      </c>
      <c r="I20" s="3">
        <f t="shared" ref="I20:I21" si="7">D20*F20</f>
        <v>0</v>
      </c>
      <c r="J20" s="1"/>
    </row>
    <row r="21" spans="1:10" ht="16.2" thickBot="1" x14ac:dyDescent="0.35">
      <c r="A21" s="43" t="s">
        <v>10</v>
      </c>
      <c r="B21" s="44">
        <v>0</v>
      </c>
      <c r="C21" s="44">
        <v>1</v>
      </c>
      <c r="D21" s="44">
        <v>0</v>
      </c>
      <c r="E21" s="1">
        <f t="shared" si="0"/>
        <v>1</v>
      </c>
      <c r="F21" s="3">
        <f t="shared" si="3"/>
        <v>0.47712125471966244</v>
      </c>
      <c r="G21" s="3">
        <f t="shared" si="6"/>
        <v>0</v>
      </c>
      <c r="H21" s="3">
        <f t="shared" si="5"/>
        <v>1.4771212547196624</v>
      </c>
      <c r="I21" s="3">
        <f t="shared" si="7"/>
        <v>0</v>
      </c>
      <c r="J21" s="1"/>
    </row>
    <row r="22" spans="1:10" ht="16.2" thickBot="1" x14ac:dyDescent="0.35">
      <c r="A22" s="43" t="s">
        <v>11</v>
      </c>
      <c r="B22" s="44">
        <v>0</v>
      </c>
      <c r="C22" s="44">
        <v>0</v>
      </c>
      <c r="D22" s="44">
        <v>1</v>
      </c>
      <c r="E22" s="1">
        <f t="shared" si="0"/>
        <v>1</v>
      </c>
      <c r="F22" s="3">
        <f t="shared" si="3"/>
        <v>0.47712125471966244</v>
      </c>
      <c r="G22" s="3">
        <f t="shared" si="6"/>
        <v>0</v>
      </c>
      <c r="H22" s="3">
        <f>C22*F22</f>
        <v>0</v>
      </c>
      <c r="I22" s="3">
        <f t="shared" ref="I22:I23" si="8">D22*F22 + 1</f>
        <v>1.4771212547196624</v>
      </c>
      <c r="J22" s="1"/>
    </row>
    <row r="23" spans="1:10" ht="16.2" thickBot="1" x14ac:dyDescent="0.35">
      <c r="A23" s="43" t="s">
        <v>12</v>
      </c>
      <c r="B23" s="44">
        <v>0</v>
      </c>
      <c r="C23" s="44">
        <v>0</v>
      </c>
      <c r="D23" s="44">
        <v>1</v>
      </c>
      <c r="E23" s="1">
        <f t="shared" si="0"/>
        <v>1</v>
      </c>
      <c r="F23" s="3">
        <f>LOG(3/E23)</f>
        <v>0.47712125471966244</v>
      </c>
      <c r="G23" s="3">
        <f t="shared" si="6"/>
        <v>0</v>
      </c>
      <c r="H23" s="3">
        <f>C23*F23</f>
        <v>0</v>
      </c>
      <c r="I23" s="3">
        <f t="shared" si="8"/>
        <v>1.4771212547196624</v>
      </c>
      <c r="J23" s="1"/>
    </row>
    <row r="24" spans="1:10" x14ac:dyDescent="0.3">
      <c r="A24" s="1"/>
      <c r="B24" s="1"/>
      <c r="C24" s="1"/>
      <c r="D24" s="1"/>
      <c r="E24" s="1"/>
      <c r="F24" s="3"/>
      <c r="G24" s="4"/>
      <c r="H24" s="3"/>
      <c r="I24" s="4"/>
      <c r="J24" s="1"/>
    </row>
    <row r="25" spans="1:10" x14ac:dyDescent="0.3">
      <c r="A25" s="1"/>
      <c r="B25" s="1"/>
      <c r="C25" s="1"/>
      <c r="D25" s="1"/>
      <c r="E25" s="1"/>
      <c r="F25" s="3"/>
      <c r="G25" s="3"/>
      <c r="H25" s="4"/>
      <c r="I25" s="4"/>
      <c r="J25" s="1"/>
    </row>
    <row r="26" spans="1:10" x14ac:dyDescent="0.3">
      <c r="A26" s="1"/>
      <c r="B26" s="1"/>
      <c r="C26" s="1"/>
      <c r="D26" s="1"/>
      <c r="E26" s="1"/>
      <c r="F26" s="3"/>
      <c r="G26" s="3"/>
      <c r="H26" s="4"/>
      <c r="I26" s="4"/>
      <c r="J26" s="1"/>
    </row>
    <row r="27" spans="1:10" x14ac:dyDescent="0.3">
      <c r="A27" s="1"/>
      <c r="B27" s="1"/>
      <c r="C27" s="1"/>
      <c r="D27" s="1"/>
      <c r="E27" s="1"/>
      <c r="F27" s="3"/>
      <c r="G27" s="3"/>
      <c r="H27" s="4"/>
      <c r="I27" s="4"/>
      <c r="J27" s="1"/>
    </row>
    <row r="28" spans="1:10" x14ac:dyDescent="0.3">
      <c r="A28" s="1"/>
      <c r="B28" s="1"/>
      <c r="C28" s="1"/>
      <c r="D28" s="1"/>
      <c r="E28" s="1"/>
      <c r="F28" s="3"/>
      <c r="G28" s="3"/>
      <c r="H28" s="4"/>
      <c r="I28" s="4"/>
      <c r="J28" s="1"/>
    </row>
    <row r="29" spans="1:10" x14ac:dyDescent="0.3">
      <c r="A29" s="1"/>
      <c r="B29" s="1"/>
      <c r="C29" s="1"/>
      <c r="D29" s="1"/>
      <c r="E29" s="1"/>
      <c r="F29" s="3"/>
      <c r="G29" s="3"/>
      <c r="H29" s="4"/>
      <c r="I29" s="4"/>
      <c r="J29" s="1"/>
    </row>
    <row r="30" spans="1:10" x14ac:dyDescent="0.3">
      <c r="A30" s="1"/>
      <c r="B30" s="1"/>
      <c r="C30" s="1"/>
      <c r="D30" s="1"/>
      <c r="E30" s="1"/>
      <c r="F30" s="3"/>
      <c r="G30" s="3"/>
      <c r="H30" s="4"/>
      <c r="I30" s="4"/>
      <c r="J30" s="1"/>
    </row>
    <row r="31" spans="1:10" x14ac:dyDescent="0.3">
      <c r="A31" s="1"/>
      <c r="B31" s="1"/>
      <c r="C31" s="1"/>
      <c r="D31" s="1"/>
      <c r="E31" s="1"/>
      <c r="F31" s="3"/>
      <c r="G31" s="3"/>
      <c r="H31" s="4"/>
      <c r="I31" s="4"/>
      <c r="J31" s="1"/>
    </row>
    <row r="32" spans="1:10" x14ac:dyDescent="0.3">
      <c r="A32" s="1"/>
      <c r="B32" s="1"/>
      <c r="C32" s="1"/>
      <c r="D32" s="1"/>
      <c r="E32" s="1"/>
      <c r="F32" s="3"/>
      <c r="G32" s="3"/>
      <c r="H32" s="4"/>
      <c r="I32" s="4"/>
      <c r="J32" s="1"/>
    </row>
    <row r="33" spans="1:26" x14ac:dyDescent="0.3">
      <c r="A33" s="1"/>
      <c r="B33" s="1"/>
      <c r="C33" s="1"/>
      <c r="D33" s="1"/>
      <c r="E33" s="1"/>
      <c r="F33" s="3"/>
      <c r="G33" s="3"/>
      <c r="H33" s="4"/>
      <c r="I33" s="4"/>
      <c r="J33" s="1"/>
    </row>
    <row r="34" spans="1:26" x14ac:dyDescent="0.3">
      <c r="A34" s="1"/>
      <c r="B34" s="1"/>
      <c r="C34" s="1"/>
      <c r="D34" s="1"/>
      <c r="E34" s="1"/>
      <c r="F34" s="3"/>
      <c r="G34" s="3"/>
      <c r="H34" s="4"/>
      <c r="I34" s="4"/>
      <c r="J34" s="1"/>
    </row>
    <row r="35" spans="1:26" x14ac:dyDescent="0.3">
      <c r="B35" s="1"/>
      <c r="C35" s="1"/>
      <c r="D35" s="1"/>
      <c r="E35" s="1"/>
      <c r="F35" s="1"/>
      <c r="G35" s="1"/>
      <c r="H35" s="1"/>
      <c r="I35" s="1"/>
      <c r="J35" s="1"/>
      <c r="K35" s="1"/>
      <c r="L35" s="1"/>
    </row>
    <row r="37" spans="1:26" x14ac:dyDescent="0.3">
      <c r="A37" s="1" t="s">
        <v>23</v>
      </c>
    </row>
    <row r="38" spans="1:26" x14ac:dyDescent="0.3">
      <c r="A38" s="1"/>
      <c r="B38" s="95" t="s">
        <v>24</v>
      </c>
      <c r="C38" s="95"/>
      <c r="D38" s="95"/>
      <c r="E38" s="95"/>
      <c r="F38" s="95"/>
      <c r="G38" s="95"/>
      <c r="H38" s="95"/>
      <c r="I38" s="95"/>
      <c r="J38" s="95"/>
      <c r="K38" s="95"/>
      <c r="L38" s="95"/>
      <c r="M38" s="95"/>
      <c r="N38" s="95"/>
      <c r="O38" s="95"/>
      <c r="P38" s="95"/>
      <c r="Q38" s="95"/>
      <c r="R38" s="95"/>
      <c r="S38" s="95"/>
      <c r="X38" s="95" t="s">
        <v>26</v>
      </c>
      <c r="Y38" s="95"/>
      <c r="Z38" s="95"/>
    </row>
    <row r="39" spans="1:26" ht="14.4" customHeight="1" x14ac:dyDescent="0.3">
      <c r="B39" s="1">
        <v>0</v>
      </c>
      <c r="C39" s="1">
        <v>0</v>
      </c>
      <c r="D39" s="1">
        <v>0</v>
      </c>
      <c r="E39" s="1">
        <v>0.47712125471966244</v>
      </c>
      <c r="F39" s="1">
        <v>0.47712125471966244</v>
      </c>
      <c r="G39" s="1">
        <v>0</v>
      </c>
      <c r="H39" s="1">
        <v>0.47712125471966244</v>
      </c>
      <c r="I39" s="1">
        <v>0</v>
      </c>
      <c r="J39" s="1">
        <v>0</v>
      </c>
      <c r="K39" s="1">
        <v>0</v>
      </c>
      <c r="L39" s="1">
        <v>0</v>
      </c>
      <c r="M39" s="1">
        <v>0.47712125471966244</v>
      </c>
      <c r="N39" s="1">
        <v>0.47712125471966244</v>
      </c>
      <c r="O39" s="1">
        <v>0.47712125471966244</v>
      </c>
      <c r="P39" s="1">
        <v>0</v>
      </c>
      <c r="Q39" s="1">
        <v>0</v>
      </c>
      <c r="R39" s="1">
        <v>0.47712125471966244</v>
      </c>
      <c r="S39" s="1">
        <v>0.47712125471966244</v>
      </c>
      <c r="U39" s="96" t="s">
        <v>25</v>
      </c>
      <c r="V39" s="96"/>
      <c r="X39" s="1">
        <v>0</v>
      </c>
      <c r="Y39" s="1">
        <v>0.47712125471966244</v>
      </c>
      <c r="Z39">
        <v>0</v>
      </c>
    </row>
    <row r="40" spans="1:26" ht="14.4" customHeight="1" x14ac:dyDescent="0.3">
      <c r="B40" s="1">
        <v>0.47712125471966244</v>
      </c>
      <c r="C40" s="1">
        <v>0.47712125471966244</v>
      </c>
      <c r="D40" s="1">
        <v>0.17609125905568124</v>
      </c>
      <c r="E40" s="1">
        <v>0</v>
      </c>
      <c r="F40" s="1">
        <v>0</v>
      </c>
      <c r="G40" s="1">
        <v>0.47712125471966244</v>
      </c>
      <c r="H40" s="1">
        <v>0</v>
      </c>
      <c r="I40" s="1">
        <v>0.47712125471966244</v>
      </c>
      <c r="J40" s="1">
        <v>0</v>
      </c>
      <c r="K40" s="1">
        <v>0.47712125471966244</v>
      </c>
      <c r="L40" s="1">
        <v>0</v>
      </c>
      <c r="M40" s="1">
        <v>0</v>
      </c>
      <c r="N40" s="1">
        <v>0</v>
      </c>
      <c r="O40" s="1">
        <v>0</v>
      </c>
      <c r="P40" s="1">
        <v>0.47712125471966244</v>
      </c>
      <c r="Q40" s="1">
        <v>0.47712125471966244</v>
      </c>
      <c r="R40" s="1">
        <v>0</v>
      </c>
      <c r="S40" s="1">
        <v>0</v>
      </c>
      <c r="T40" s="7"/>
      <c r="U40" s="96"/>
      <c r="V40" s="96"/>
      <c r="X40" s="1">
        <v>0</v>
      </c>
      <c r="Y40" s="1">
        <v>0.47712125471966244</v>
      </c>
      <c r="Z40">
        <v>0</v>
      </c>
    </row>
    <row r="41" spans="1:26" ht="14.4" customHeight="1" x14ac:dyDescent="0.3">
      <c r="B41">
        <v>0</v>
      </c>
      <c r="C41">
        <v>0</v>
      </c>
      <c r="D41">
        <v>0.17609125905568124</v>
      </c>
      <c r="E41">
        <v>0</v>
      </c>
      <c r="F41">
        <v>0</v>
      </c>
      <c r="G41">
        <v>0</v>
      </c>
      <c r="H41">
        <v>0</v>
      </c>
      <c r="I41">
        <v>0</v>
      </c>
      <c r="J41">
        <v>0.47712125471966244</v>
      </c>
      <c r="K41">
        <v>0</v>
      </c>
      <c r="L41">
        <v>0.47712125471966244</v>
      </c>
      <c r="M41">
        <v>0</v>
      </c>
      <c r="N41">
        <v>0</v>
      </c>
      <c r="O41">
        <v>0</v>
      </c>
      <c r="P41">
        <v>0</v>
      </c>
      <c r="Q41">
        <v>0</v>
      </c>
      <c r="R41">
        <v>0</v>
      </c>
      <c r="S41">
        <v>0</v>
      </c>
      <c r="T41" s="7"/>
      <c r="U41" s="96"/>
      <c r="V41" s="96"/>
      <c r="X41" s="1">
        <v>0</v>
      </c>
      <c r="Y41" s="1">
        <v>0.17609125905568124</v>
      </c>
      <c r="Z41">
        <v>0.17609125905568124</v>
      </c>
    </row>
    <row r="42" spans="1:26" x14ac:dyDescent="0.3">
      <c r="X42" s="1">
        <v>0.47712125471966244</v>
      </c>
      <c r="Y42" s="1">
        <v>0</v>
      </c>
      <c r="Z42">
        <v>0</v>
      </c>
    </row>
    <row r="43" spans="1:26" x14ac:dyDescent="0.3">
      <c r="X43" s="1">
        <v>0.47712125471966244</v>
      </c>
      <c r="Y43" s="1">
        <v>0</v>
      </c>
      <c r="Z43">
        <v>0</v>
      </c>
    </row>
    <row r="44" spans="1:26" x14ac:dyDescent="0.3">
      <c r="X44" s="1">
        <v>0</v>
      </c>
      <c r="Y44" s="1">
        <v>0.47712125471966244</v>
      </c>
      <c r="Z44">
        <v>0</v>
      </c>
    </row>
    <row r="45" spans="1:26" x14ac:dyDescent="0.3">
      <c r="X45" s="1">
        <v>0.47712125471966244</v>
      </c>
      <c r="Y45" s="1">
        <v>0</v>
      </c>
      <c r="Z45">
        <v>0</v>
      </c>
    </row>
    <row r="46" spans="1:26" x14ac:dyDescent="0.3">
      <c r="X46" s="1">
        <v>0</v>
      </c>
      <c r="Y46" s="1">
        <v>0.47712125471966244</v>
      </c>
      <c r="Z46">
        <v>0</v>
      </c>
    </row>
    <row r="47" spans="1:26" x14ac:dyDescent="0.3">
      <c r="X47" s="1">
        <v>0</v>
      </c>
      <c r="Y47" s="1">
        <v>0</v>
      </c>
      <c r="Z47">
        <v>0.47712125471966244</v>
      </c>
    </row>
    <row r="48" spans="1:26" x14ac:dyDescent="0.3">
      <c r="X48" s="1">
        <v>0</v>
      </c>
      <c r="Y48" s="1">
        <v>0.47712125471966244</v>
      </c>
      <c r="Z48">
        <v>0</v>
      </c>
    </row>
    <row r="49" spans="1:26" x14ac:dyDescent="0.3">
      <c r="X49" s="1">
        <v>0</v>
      </c>
      <c r="Y49" s="1">
        <v>0</v>
      </c>
      <c r="Z49">
        <v>0.47712125471966244</v>
      </c>
    </row>
    <row r="50" spans="1:26" x14ac:dyDescent="0.3">
      <c r="U50" s="8" t="s">
        <v>29</v>
      </c>
      <c r="X50" s="1">
        <v>0.47712125471966244</v>
      </c>
      <c r="Y50" s="1">
        <v>0</v>
      </c>
      <c r="Z50">
        <v>0</v>
      </c>
    </row>
    <row r="51" spans="1:26" x14ac:dyDescent="0.3">
      <c r="X51" s="1">
        <v>0.47712125471966244</v>
      </c>
      <c r="Y51" s="1">
        <v>0</v>
      </c>
      <c r="Z51">
        <v>0</v>
      </c>
    </row>
    <row r="52" spans="1:26" x14ac:dyDescent="0.3">
      <c r="X52" s="1">
        <v>0.47712125471966244</v>
      </c>
      <c r="Y52" s="1">
        <v>0</v>
      </c>
      <c r="Z52">
        <v>0</v>
      </c>
    </row>
    <row r="53" spans="1:26" x14ac:dyDescent="0.3">
      <c r="X53" s="1">
        <v>0</v>
      </c>
      <c r="Y53" s="1">
        <v>0.47712125471966244</v>
      </c>
      <c r="Z53">
        <v>0</v>
      </c>
    </row>
    <row r="54" spans="1:26" x14ac:dyDescent="0.3">
      <c r="X54" s="1">
        <v>0</v>
      </c>
      <c r="Y54" s="1">
        <v>0.47712125471966244</v>
      </c>
      <c r="Z54">
        <v>0</v>
      </c>
    </row>
    <row r="55" spans="1:26" x14ac:dyDescent="0.3">
      <c r="X55" s="1">
        <v>0.47712125471966244</v>
      </c>
      <c r="Y55" s="1">
        <v>0</v>
      </c>
      <c r="Z55">
        <v>0</v>
      </c>
    </row>
    <row r="56" spans="1:26" x14ac:dyDescent="0.3">
      <c r="X56" s="1">
        <v>0.47712125471966244</v>
      </c>
      <c r="Y56" s="1">
        <v>0</v>
      </c>
      <c r="Z56">
        <v>0</v>
      </c>
    </row>
    <row r="59" spans="1:26" x14ac:dyDescent="0.3">
      <c r="B59" s="2">
        <f t="array" ref="B59:D61">MMULT(B39:S41,X39:Z56)</f>
        <v>1.82115753364212</v>
      </c>
      <c r="C59" s="2">
        <v>0</v>
      </c>
      <c r="D59" s="2">
        <v>0</v>
      </c>
    </row>
    <row r="60" spans="1:26" x14ac:dyDescent="0.3">
      <c r="A60" t="s">
        <v>27</v>
      </c>
      <c r="B60" s="2">
        <v>0</v>
      </c>
      <c r="C60" s="2">
        <v>1.62452097345267</v>
      </c>
      <c r="D60" s="2">
        <v>3.1008131515815038E-2</v>
      </c>
    </row>
    <row r="61" spans="1:26" x14ac:dyDescent="0.3">
      <c r="B61" s="2">
        <v>0</v>
      </c>
      <c r="C61" s="2">
        <v>3.1008131515815038E-2</v>
      </c>
      <c r="D61" s="2">
        <v>0.48629751492634499</v>
      </c>
    </row>
    <row r="65" spans="1:17" x14ac:dyDescent="0.3">
      <c r="A65" t="s">
        <v>28</v>
      </c>
      <c r="B65" s="11">
        <v>1.82115753364212</v>
      </c>
      <c r="C65" s="2">
        <v>0</v>
      </c>
      <c r="D65" s="2">
        <v>0</v>
      </c>
      <c r="F65" s="92" t="s">
        <v>31</v>
      </c>
      <c r="H65" s="9" t="s">
        <v>29</v>
      </c>
      <c r="I65" s="2">
        <v>0</v>
      </c>
      <c r="J65" s="2">
        <v>0</v>
      </c>
    </row>
    <row r="66" spans="1:17" x14ac:dyDescent="0.3">
      <c r="A66" t="s">
        <v>30</v>
      </c>
      <c r="B66" s="2">
        <v>0</v>
      </c>
      <c r="C66" s="11">
        <v>1.62452097345267</v>
      </c>
      <c r="D66" s="11">
        <v>3.1008131515815E-2</v>
      </c>
      <c r="F66" s="92"/>
      <c r="H66" s="2">
        <v>0</v>
      </c>
      <c r="I66" s="9" t="s">
        <v>29</v>
      </c>
      <c r="J66" s="2">
        <v>0</v>
      </c>
    </row>
    <row r="67" spans="1:17" x14ac:dyDescent="0.3">
      <c r="B67" s="2">
        <v>0</v>
      </c>
      <c r="C67" s="11">
        <v>3.1008131515815038E-2</v>
      </c>
      <c r="D67" s="11">
        <v>0.48629751492634499</v>
      </c>
      <c r="F67" s="92"/>
      <c r="H67" s="2">
        <v>0</v>
      </c>
      <c r="I67" s="2">
        <v>0</v>
      </c>
      <c r="J67" s="9" t="s">
        <v>29</v>
      </c>
    </row>
    <row r="70" spans="1:17" x14ac:dyDescent="0.3">
      <c r="B70" s="10" t="s">
        <v>32</v>
      </c>
      <c r="C70" s="2">
        <v>0</v>
      </c>
      <c r="D70" s="2">
        <v>0</v>
      </c>
      <c r="E70" s="10" t="s">
        <v>32</v>
      </c>
      <c r="F70" s="2">
        <v>0</v>
      </c>
      <c r="G70" s="2">
        <v>0</v>
      </c>
    </row>
    <row r="71" spans="1:17" x14ac:dyDescent="0.3">
      <c r="A71" t="s">
        <v>35</v>
      </c>
      <c r="B71" s="2">
        <v>0</v>
      </c>
      <c r="C71" s="11" t="s">
        <v>33</v>
      </c>
      <c r="D71" s="11">
        <v>3.1008131515815038E-2</v>
      </c>
      <c r="E71" s="2">
        <v>0</v>
      </c>
      <c r="F71" s="11" t="s">
        <v>33</v>
      </c>
      <c r="G71" s="11">
        <v>3.1008131515815038E-2</v>
      </c>
    </row>
    <row r="72" spans="1:17" x14ac:dyDescent="0.3">
      <c r="B72" s="2">
        <v>0</v>
      </c>
      <c r="C72" s="11">
        <v>3.1008131515815E-2</v>
      </c>
      <c r="D72" s="11" t="s">
        <v>34</v>
      </c>
      <c r="E72" s="2">
        <v>0</v>
      </c>
      <c r="F72" s="11">
        <v>3.1008131515815E-2</v>
      </c>
      <c r="G72" s="11" t="s">
        <v>34</v>
      </c>
    </row>
    <row r="74" spans="1:17" x14ac:dyDescent="0.3">
      <c r="B74" s="93" t="s">
        <v>36</v>
      </c>
      <c r="C74" s="93"/>
      <c r="D74" s="93"/>
      <c r="E74" s="93"/>
      <c r="F74" s="93"/>
      <c r="G74" s="93"/>
      <c r="H74" s="93"/>
    </row>
    <row r="75" spans="1:17" x14ac:dyDescent="0.3">
      <c r="B75" s="94" t="s">
        <v>39</v>
      </c>
      <c r="C75" s="94"/>
      <c r="D75" s="94"/>
      <c r="E75" s="94"/>
      <c r="F75" s="94"/>
      <c r="G75" s="94"/>
    </row>
    <row r="76" spans="1:17" x14ac:dyDescent="0.3">
      <c r="B76" s="90" t="s">
        <v>40</v>
      </c>
      <c r="C76" s="90"/>
      <c r="D76" s="90"/>
      <c r="E76" s="90"/>
      <c r="F76" s="90"/>
    </row>
    <row r="77" spans="1:17" x14ac:dyDescent="0.3">
      <c r="B77" s="90" t="s">
        <v>41</v>
      </c>
      <c r="C77" s="90"/>
      <c r="D77" s="90"/>
      <c r="E77" s="90"/>
      <c r="F77" s="90"/>
      <c r="G77" s="90"/>
    </row>
    <row r="78" spans="1:17" x14ac:dyDescent="0.3">
      <c r="B78" s="91" t="s">
        <v>42</v>
      </c>
      <c r="C78" s="91"/>
      <c r="D78" s="14"/>
      <c r="J78" s="12">
        <f>B65*C66</f>
        <v>2.9585086093629602</v>
      </c>
      <c r="L78" t="s">
        <v>37</v>
      </c>
      <c r="O78" s="12">
        <f>F72*F72</f>
        <v>9.6150422010207943E-4</v>
      </c>
      <c r="P78">
        <v>9.6150422010207899E-4</v>
      </c>
    </row>
    <row r="79" spans="1:17" s="13" customFormat="1" x14ac:dyDescent="0.3">
      <c r="B79" s="91" t="s">
        <v>43</v>
      </c>
      <c r="C79" s="91"/>
      <c r="J79" s="12">
        <f>SUM(B65,C66)</f>
        <v>3.4456785070947902</v>
      </c>
      <c r="K79"/>
      <c r="L79" s="12">
        <f>SUM(D67,J79)</f>
        <v>3.9319760220211353</v>
      </c>
      <c r="M79">
        <v>3.9319760220211402</v>
      </c>
      <c r="N79"/>
      <c r="O79" s="12">
        <f>B65*O78</f>
        <v>1.7510506540675929E-3</v>
      </c>
      <c r="P79">
        <v>1.7510506540675929E-3</v>
      </c>
      <c r="Q79"/>
    </row>
    <row r="80" spans="1:17" x14ac:dyDescent="0.3">
      <c r="B80" s="17" t="s">
        <v>25</v>
      </c>
      <c r="C80" s="17" t="s">
        <v>44</v>
      </c>
      <c r="D80" s="17" t="s">
        <v>38</v>
      </c>
      <c r="K80" s="12">
        <v>2.9585086093629598</v>
      </c>
      <c r="M80" s="12">
        <f>SUM(J82,K80)</f>
        <v>4.6341335045982746</v>
      </c>
    </row>
    <row r="81" spans="1:15" x14ac:dyDescent="0.3">
      <c r="B81" s="18">
        <v>1.623683</v>
      </c>
      <c r="C81" s="18">
        <v>1.8227819999999999</v>
      </c>
      <c r="D81" s="18">
        <v>0.48599999999999999</v>
      </c>
      <c r="F81" t="s">
        <v>47</v>
      </c>
    </row>
    <row r="82" spans="1:15" x14ac:dyDescent="0.3">
      <c r="C82" s="13"/>
      <c r="E82" t="s">
        <v>48</v>
      </c>
      <c r="J82" s="12">
        <f xml:space="preserve"> J79*D67</f>
        <v>1.6756248952353148</v>
      </c>
      <c r="L82" s="12">
        <f>-J82-K80</f>
        <v>-4.6341335045982746</v>
      </c>
      <c r="M82" s="13"/>
    </row>
    <row r="83" spans="1:15" x14ac:dyDescent="0.3">
      <c r="B83" t="s">
        <v>45</v>
      </c>
      <c r="J83" s="12">
        <f>J78*D67</f>
        <v>1.4387153846214042</v>
      </c>
      <c r="M83">
        <v>1.4387153846214</v>
      </c>
    </row>
    <row r="84" spans="1:15" x14ac:dyDescent="0.3">
      <c r="B84" s="11">
        <f>1.821-1.624</f>
        <v>0.19699999999999984</v>
      </c>
      <c r="C84" s="2">
        <v>0</v>
      </c>
      <c r="D84" s="2">
        <v>0</v>
      </c>
      <c r="F84" t="s">
        <v>50</v>
      </c>
      <c r="H84">
        <v>0</v>
      </c>
    </row>
    <row r="85" spans="1:15" x14ac:dyDescent="0.3">
      <c r="B85" s="2">
        <v>0</v>
      </c>
      <c r="C85" s="20">
        <f>1.624-1.624</f>
        <v>0</v>
      </c>
      <c r="D85" s="11">
        <v>3.1008131515815E-2</v>
      </c>
      <c r="E85" t="s">
        <v>49</v>
      </c>
      <c r="F85" t="s">
        <v>38</v>
      </c>
      <c r="G85" t="s">
        <v>56</v>
      </c>
      <c r="H85">
        <v>0</v>
      </c>
      <c r="J85" s="13"/>
      <c r="K85" s="13"/>
      <c r="L85" s="13"/>
      <c r="M85" s="13"/>
    </row>
    <row r="86" spans="1:15" x14ac:dyDescent="0.3">
      <c r="B86" s="2">
        <v>0</v>
      </c>
      <c r="C86" s="11">
        <v>3.1008131515815E-2</v>
      </c>
      <c r="D86" s="11">
        <f>0.486-1.624</f>
        <v>-1.1380000000000001</v>
      </c>
      <c r="F86" t="s">
        <v>51</v>
      </c>
      <c r="H86">
        <v>0</v>
      </c>
      <c r="J86" s="15"/>
      <c r="K86" s="15"/>
      <c r="L86" s="15"/>
      <c r="M86" s="15"/>
      <c r="N86" s="15"/>
      <c r="O86" s="15"/>
    </row>
    <row r="87" spans="1:15" x14ac:dyDescent="0.3">
      <c r="F87" t="s">
        <v>48</v>
      </c>
      <c r="J87" s="15"/>
      <c r="K87" s="12">
        <f>J83-O79</f>
        <v>1.4369643339673366</v>
      </c>
      <c r="L87" s="12">
        <v>1.4369643339673399</v>
      </c>
      <c r="M87" s="15"/>
      <c r="N87" s="15"/>
      <c r="O87" s="15"/>
    </row>
    <row r="88" spans="1:15" x14ac:dyDescent="0.3">
      <c r="A88" s="19" t="s">
        <v>52</v>
      </c>
      <c r="B88" t="s">
        <v>55</v>
      </c>
      <c r="C88" t="s">
        <v>58</v>
      </c>
      <c r="J88" s="15"/>
      <c r="K88" s="12"/>
      <c r="L88" s="12"/>
      <c r="M88" s="15"/>
      <c r="N88" s="15"/>
      <c r="O88" s="15"/>
    </row>
    <row r="89" spans="1:15" x14ac:dyDescent="0.3">
      <c r="A89" s="19" t="s">
        <v>53</v>
      </c>
      <c r="B89" t="s">
        <v>61</v>
      </c>
      <c r="J89" s="15"/>
      <c r="K89" s="12"/>
      <c r="L89" s="12"/>
      <c r="M89" s="15"/>
      <c r="N89" s="15"/>
      <c r="O89" s="15"/>
    </row>
    <row r="90" spans="1:15" x14ac:dyDescent="0.3">
      <c r="A90" s="19" t="s">
        <v>54</v>
      </c>
      <c r="B90" t="s">
        <v>57</v>
      </c>
      <c r="C90" t="s">
        <v>59</v>
      </c>
      <c r="D90" t="s">
        <v>60</v>
      </c>
      <c r="J90" s="15"/>
      <c r="K90" s="12"/>
      <c r="L90" s="12"/>
      <c r="M90" s="15"/>
      <c r="N90" s="15"/>
      <c r="O90" s="15"/>
    </row>
    <row r="91" spans="1:15" x14ac:dyDescent="0.3">
      <c r="J91" s="15"/>
      <c r="K91" s="12"/>
      <c r="L91" s="12"/>
      <c r="M91" s="15"/>
      <c r="N91" s="15"/>
      <c r="O91" s="15"/>
    </row>
    <row r="92" spans="1:15" x14ac:dyDescent="0.3">
      <c r="J92" s="15"/>
      <c r="K92" s="12"/>
      <c r="L92" s="12"/>
      <c r="M92" s="15"/>
      <c r="N92" s="15"/>
      <c r="O92" s="15"/>
    </row>
    <row r="93" spans="1:15" x14ac:dyDescent="0.3">
      <c r="J93" s="15"/>
      <c r="K93" s="12"/>
      <c r="L93" s="12"/>
      <c r="M93" s="15"/>
      <c r="N93" s="15"/>
      <c r="O93" s="15"/>
    </row>
    <row r="94" spans="1:15" x14ac:dyDescent="0.3">
      <c r="J94" s="15"/>
      <c r="K94" s="12"/>
      <c r="L94" s="12"/>
      <c r="M94" s="15"/>
      <c r="N94" s="15"/>
      <c r="O94" s="15"/>
    </row>
    <row r="95" spans="1:15" x14ac:dyDescent="0.3">
      <c r="J95" s="15"/>
      <c r="K95" s="12"/>
      <c r="L95" s="12"/>
      <c r="M95" s="15"/>
      <c r="N95" s="15"/>
      <c r="O95" s="15"/>
    </row>
    <row r="96" spans="1:15" x14ac:dyDescent="0.3">
      <c r="J96" s="15"/>
      <c r="K96" s="12"/>
      <c r="L96" s="12"/>
      <c r="M96" s="15"/>
      <c r="N96" s="15"/>
      <c r="O96" s="15"/>
    </row>
    <row r="97" spans="2:15" x14ac:dyDescent="0.3">
      <c r="J97" s="15"/>
      <c r="K97" s="12"/>
      <c r="L97" s="12"/>
      <c r="M97" s="15"/>
      <c r="N97" s="15"/>
      <c r="O97" s="15"/>
    </row>
    <row r="98" spans="2:15" x14ac:dyDescent="0.3">
      <c r="J98" s="15"/>
      <c r="K98" s="12"/>
      <c r="L98" s="12"/>
      <c r="M98" s="15"/>
      <c r="N98" s="15"/>
      <c r="O98" s="15"/>
    </row>
    <row r="99" spans="2:15" x14ac:dyDescent="0.3">
      <c r="J99" s="15"/>
      <c r="K99" s="12"/>
      <c r="L99" s="12"/>
      <c r="M99" s="15"/>
      <c r="N99" s="15"/>
      <c r="O99" s="15"/>
    </row>
    <row r="100" spans="2:15" x14ac:dyDescent="0.3">
      <c r="B100" t="s">
        <v>46</v>
      </c>
    </row>
    <row r="101" spans="2:15" x14ac:dyDescent="0.3">
      <c r="B101" s="11">
        <f>1.82115753364212-C81</f>
        <v>-1.624466357879939E-3</v>
      </c>
      <c r="C101" s="6">
        <v>0</v>
      </c>
      <c r="D101" s="6">
        <v>0</v>
      </c>
    </row>
    <row r="102" spans="2:15" x14ac:dyDescent="0.3">
      <c r="B102" s="6">
        <v>0</v>
      </c>
      <c r="C102" s="11">
        <f>1.62452097345267-C81</f>
        <v>-0.19826102654732991</v>
      </c>
      <c r="D102" s="11">
        <v>3.1008131515815038E-2</v>
      </c>
      <c r="E102" s="15"/>
      <c r="F102" s="15"/>
      <c r="G102" s="15"/>
    </row>
    <row r="103" spans="2:15" x14ac:dyDescent="0.3">
      <c r="B103" s="6">
        <v>0</v>
      </c>
      <c r="C103" s="11">
        <v>3.1008131515815E-2</v>
      </c>
      <c r="D103" s="11">
        <f>0.486297514926345-C81</f>
        <v>-1.336484485073655</v>
      </c>
      <c r="E103" s="15"/>
      <c r="F103" s="15"/>
      <c r="G103" s="15"/>
    </row>
    <row r="104" spans="2:15" x14ac:dyDescent="0.3">
      <c r="B104" s="15"/>
      <c r="C104" s="15"/>
      <c r="D104" s="15"/>
      <c r="E104" s="15"/>
      <c r="F104" s="15"/>
      <c r="G104" s="15"/>
    </row>
  </sheetData>
  <sortState xmlns:xlrd2="http://schemas.microsoft.com/office/spreadsheetml/2017/richdata2" ref="A9:A35">
    <sortCondition ref="A9"/>
  </sortState>
  <mergeCells count="16">
    <mergeCell ref="B38:S38"/>
    <mergeCell ref="U39:V41"/>
    <mergeCell ref="X38:Z38"/>
    <mergeCell ref="A1:K6"/>
    <mergeCell ref="A7:A8"/>
    <mergeCell ref="B7:D7"/>
    <mergeCell ref="E7:E8"/>
    <mergeCell ref="G7:I7"/>
    <mergeCell ref="G8:I8"/>
    <mergeCell ref="B77:G77"/>
    <mergeCell ref="B78:C78"/>
    <mergeCell ref="B79:C79"/>
    <mergeCell ref="F65:F67"/>
    <mergeCell ref="B74:H74"/>
    <mergeCell ref="B76:F76"/>
    <mergeCell ref="B75:G75"/>
  </mergeCells>
  <pageMargins left="0.7" right="0.7" top="0.75" bottom="0.75" header="0.3" footer="0.3"/>
  <pageSetup paperSize="9" orientation="portrait" horizontalDpi="360" verticalDpi="360" r:id="rId1"/>
  <ignoredErrors>
    <ignoredError sqref="A88:A90" numberStoredAsText="1"/>
    <ignoredError sqref="E12" formulaRange="1"/>
    <ignoredError sqref="I18"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BB986-A985-42DB-B0FA-85ACDC8E922C}">
  <dimension ref="A3:U109"/>
  <sheetViews>
    <sheetView topLeftCell="A37" workbookViewId="0">
      <selection activeCell="B17" sqref="B17"/>
    </sheetView>
  </sheetViews>
  <sheetFormatPr defaultRowHeight="15.6" x14ac:dyDescent="0.3"/>
  <cols>
    <col min="1" max="1" width="30.5546875" style="46" customWidth="1"/>
    <col min="2" max="2" width="29" style="46" bestFit="1" customWidth="1"/>
    <col min="3" max="3" width="22" style="46" customWidth="1"/>
    <col min="4" max="4" width="21.6640625" style="46" customWidth="1"/>
    <col min="5" max="5" width="21" style="46" customWidth="1"/>
    <col min="6" max="6" width="21.44140625" style="46" customWidth="1"/>
    <col min="7" max="7" width="35.109375" style="46" bestFit="1" customWidth="1"/>
    <col min="8" max="8" width="18.44140625" style="46" bestFit="1" customWidth="1"/>
    <col min="9" max="9" width="8.88671875" style="46"/>
    <col min="10" max="10" width="9.6640625" style="46" bestFit="1" customWidth="1"/>
    <col min="11" max="11" width="26.5546875" style="46" bestFit="1" customWidth="1"/>
    <col min="12" max="12" width="20.6640625" style="46" bestFit="1" customWidth="1"/>
    <col min="13" max="13" width="21.21875" style="46" customWidth="1"/>
    <col min="14" max="14" width="19.44140625" style="46" customWidth="1"/>
    <col min="15" max="15" width="19.21875" style="46" customWidth="1"/>
    <col min="16" max="16384" width="8.88671875" style="46"/>
  </cols>
  <sheetData>
    <row r="3" spans="1:21" x14ac:dyDescent="0.3">
      <c r="A3" s="66" t="s">
        <v>136</v>
      </c>
    </row>
    <row r="4" spans="1:21" x14ac:dyDescent="0.3">
      <c r="A4" s="59">
        <v>1.17609125905568</v>
      </c>
      <c r="B4" s="59">
        <v>1.4771212547196599</v>
      </c>
      <c r="C4" s="59">
        <v>1.4771212547196599</v>
      </c>
      <c r="D4" s="59">
        <v>1.4771212547196599</v>
      </c>
      <c r="E4" s="59">
        <v>1.4771212547196599</v>
      </c>
      <c r="F4" s="59">
        <v>1.4771212547196599</v>
      </c>
      <c r="G4" s="59">
        <v>0</v>
      </c>
      <c r="H4" s="59">
        <v>0</v>
      </c>
      <c r="I4" s="59">
        <v>0</v>
      </c>
      <c r="J4" s="59">
        <v>0</v>
      </c>
      <c r="K4" s="59">
        <v>0</v>
      </c>
      <c r="L4" s="59">
        <v>0</v>
      </c>
      <c r="M4" s="59">
        <v>0</v>
      </c>
      <c r="N4" s="59">
        <v>0</v>
      </c>
      <c r="O4" s="59">
        <v>0</v>
      </c>
      <c r="S4" s="59">
        <v>1.17609125905568</v>
      </c>
      <c r="T4" s="59">
        <v>1.17609125905568</v>
      </c>
      <c r="U4" s="60">
        <v>0</v>
      </c>
    </row>
    <row r="5" spans="1:21" x14ac:dyDescent="0.3">
      <c r="A5" s="59">
        <v>1.17609125905568</v>
      </c>
      <c r="B5" s="60">
        <v>0</v>
      </c>
      <c r="C5" s="60">
        <v>0</v>
      </c>
      <c r="D5" s="60">
        <v>0</v>
      </c>
      <c r="E5" s="60">
        <v>0</v>
      </c>
      <c r="F5" s="60">
        <v>0</v>
      </c>
      <c r="G5" s="60">
        <v>1.4771212547196599</v>
      </c>
      <c r="H5" s="60">
        <v>1.4771212547196599</v>
      </c>
      <c r="I5" s="60">
        <v>1.4771212547196599</v>
      </c>
      <c r="J5" s="60">
        <v>1.4771212547196599</v>
      </c>
      <c r="K5" s="60">
        <v>1.17609125905568</v>
      </c>
      <c r="L5" s="60">
        <v>1.4771212547196599</v>
      </c>
      <c r="M5" s="60">
        <v>1.4771212547196599</v>
      </c>
      <c r="N5" s="60">
        <v>0</v>
      </c>
      <c r="O5" s="60">
        <v>0</v>
      </c>
      <c r="Q5" s="45" t="s">
        <v>77</v>
      </c>
      <c r="S5" s="59">
        <v>1.4771212547196599</v>
      </c>
      <c r="T5" s="60">
        <v>0</v>
      </c>
      <c r="U5" s="60">
        <v>0</v>
      </c>
    </row>
    <row r="6" spans="1:21" x14ac:dyDescent="0.3">
      <c r="A6" s="60">
        <v>0</v>
      </c>
      <c r="B6" s="60">
        <v>0</v>
      </c>
      <c r="C6" s="60">
        <v>0</v>
      </c>
      <c r="D6" s="60">
        <v>0</v>
      </c>
      <c r="E6" s="60">
        <v>0</v>
      </c>
      <c r="F6" s="60">
        <v>0</v>
      </c>
      <c r="G6" s="60">
        <v>0</v>
      </c>
      <c r="H6" s="60">
        <v>0</v>
      </c>
      <c r="I6" s="60">
        <v>0</v>
      </c>
      <c r="J6" s="60">
        <v>0</v>
      </c>
      <c r="K6" s="60">
        <v>1.17609125905568</v>
      </c>
      <c r="L6" s="60">
        <v>0</v>
      </c>
      <c r="M6" s="60">
        <v>0</v>
      </c>
      <c r="N6" s="60">
        <v>1.4771212547196599</v>
      </c>
      <c r="O6" s="60">
        <v>1.4771212547196599</v>
      </c>
      <c r="S6" s="59">
        <v>1.4771212547196599</v>
      </c>
      <c r="T6" s="60">
        <v>0</v>
      </c>
      <c r="U6" s="60">
        <v>0</v>
      </c>
    </row>
    <row r="7" spans="1:21" x14ac:dyDescent="0.3">
      <c r="S7" s="59">
        <v>1.4771212547196599</v>
      </c>
      <c r="T7" s="60">
        <v>0</v>
      </c>
      <c r="U7" s="60">
        <v>0</v>
      </c>
    </row>
    <row r="8" spans="1:21" x14ac:dyDescent="0.3">
      <c r="S8" s="59">
        <v>1.4771212547196599</v>
      </c>
      <c r="T8" s="60">
        <v>0</v>
      </c>
      <c r="U8" s="60">
        <v>0</v>
      </c>
    </row>
    <row r="9" spans="1:21" x14ac:dyDescent="0.3">
      <c r="S9" s="59">
        <v>1.4771212547196599</v>
      </c>
      <c r="T9" s="60">
        <v>0</v>
      </c>
      <c r="U9" s="60">
        <v>0</v>
      </c>
    </row>
    <row r="10" spans="1:21" x14ac:dyDescent="0.3">
      <c r="S10" s="59">
        <v>0</v>
      </c>
      <c r="T10" s="60">
        <v>1.4771212547196599</v>
      </c>
      <c r="U10" s="60">
        <v>0</v>
      </c>
    </row>
    <row r="11" spans="1:21" x14ac:dyDescent="0.3">
      <c r="A11" s="63" t="s">
        <v>137</v>
      </c>
      <c r="S11" s="59">
        <v>0</v>
      </c>
      <c r="T11" s="60">
        <v>1.4771212547196599</v>
      </c>
      <c r="U11" s="60">
        <v>0</v>
      </c>
    </row>
    <row r="12" spans="1:21" x14ac:dyDescent="0.3">
      <c r="A12" s="61">
        <f t="array" ref="A12:C14">MMULT(A4:O6,S4:U18)</f>
        <v>12.292626655350087</v>
      </c>
      <c r="B12" s="61">
        <v>1.3831906496271746</v>
      </c>
      <c r="C12" s="61">
        <v>0</v>
      </c>
      <c r="E12" s="102" t="s">
        <v>31</v>
      </c>
      <c r="G12" s="65" t="s">
        <v>29</v>
      </c>
      <c r="H12" s="60">
        <v>0</v>
      </c>
      <c r="I12" s="60">
        <v>0</v>
      </c>
      <c r="K12" s="103" t="s">
        <v>56</v>
      </c>
      <c r="M12" s="60" t="s">
        <v>127</v>
      </c>
      <c r="N12" s="60">
        <v>4.1100669288999997E-2</v>
      </c>
      <c r="O12" s="60">
        <v>0</v>
      </c>
      <c r="S12" s="59">
        <v>0</v>
      </c>
      <c r="T12" s="60">
        <v>1.4771212547196599</v>
      </c>
      <c r="U12" s="60">
        <v>0</v>
      </c>
    </row>
    <row r="13" spans="1:21" ht="14.4" customHeight="1" x14ac:dyDescent="0.3">
      <c r="A13" s="61">
        <v>1.3831906496271746</v>
      </c>
      <c r="B13" s="61">
        <v>15.857704506121845</v>
      </c>
      <c r="C13" s="61">
        <v>1.3831906496271746</v>
      </c>
      <c r="E13" s="102"/>
      <c r="G13" s="60">
        <v>0</v>
      </c>
      <c r="H13" s="65" t="s">
        <v>29</v>
      </c>
      <c r="I13" s="60">
        <v>0</v>
      </c>
      <c r="K13" s="103"/>
      <c r="M13" s="60">
        <v>4.1100669288999997E-2</v>
      </c>
      <c r="N13" s="60" t="s">
        <v>128</v>
      </c>
      <c r="O13" s="60">
        <v>4.1100669288999997E-2</v>
      </c>
      <c r="S13" s="59">
        <v>0</v>
      </c>
      <c r="T13" s="60">
        <v>1.4771212547196599</v>
      </c>
      <c r="U13" s="60">
        <v>0</v>
      </c>
    </row>
    <row r="14" spans="1:21" ht="14.4" customHeight="1" x14ac:dyDescent="0.3">
      <c r="A14" s="61">
        <v>0</v>
      </c>
      <c r="B14" s="61">
        <v>1.3831906496271746</v>
      </c>
      <c r="C14" s="61">
        <v>5.7469650519163391</v>
      </c>
      <c r="E14" s="102"/>
      <c r="G14" s="60">
        <v>0</v>
      </c>
      <c r="H14" s="60">
        <v>0</v>
      </c>
      <c r="I14" s="65" t="s">
        <v>29</v>
      </c>
      <c r="K14" s="103"/>
      <c r="M14" s="60">
        <v>0</v>
      </c>
      <c r="N14" s="60">
        <v>4.1100669288999997E-2</v>
      </c>
      <c r="O14" s="60" t="s">
        <v>129</v>
      </c>
      <c r="S14" s="59">
        <v>0</v>
      </c>
      <c r="T14" s="60">
        <v>1.17609125905568</v>
      </c>
      <c r="U14" s="60">
        <v>1.17609125905568</v>
      </c>
    </row>
    <row r="15" spans="1:21" ht="14.4" customHeight="1" x14ac:dyDescent="0.3">
      <c r="S15" s="59">
        <v>0</v>
      </c>
      <c r="T15" s="60">
        <v>1.4771212547196599</v>
      </c>
      <c r="U15" s="60">
        <v>0</v>
      </c>
    </row>
    <row r="16" spans="1:21" x14ac:dyDescent="0.3">
      <c r="S16" s="59">
        <v>0</v>
      </c>
      <c r="T16" s="60">
        <v>1.4771212547196599</v>
      </c>
      <c r="U16" s="60">
        <v>0</v>
      </c>
    </row>
    <row r="17" spans="1:21" x14ac:dyDescent="0.3">
      <c r="A17" s="63" t="s">
        <v>138</v>
      </c>
      <c r="S17" s="59">
        <v>0</v>
      </c>
      <c r="T17" s="60">
        <v>0</v>
      </c>
      <c r="U17" s="60">
        <v>1.4771212547196599</v>
      </c>
    </row>
    <row r="18" spans="1:21" x14ac:dyDescent="0.3">
      <c r="A18" s="64" t="s">
        <v>133</v>
      </c>
      <c r="B18" s="64">
        <v>1.3831906496271746</v>
      </c>
      <c r="C18" s="64">
        <v>0</v>
      </c>
      <c r="D18" s="48" t="s">
        <v>130</v>
      </c>
      <c r="E18" s="48">
        <v>1.3831906496271746</v>
      </c>
      <c r="F18" s="48">
        <v>0</v>
      </c>
      <c r="S18" s="59">
        <v>0</v>
      </c>
      <c r="T18" s="60">
        <v>0</v>
      </c>
      <c r="U18" s="60">
        <v>1.4771212547196599</v>
      </c>
    </row>
    <row r="19" spans="1:21" x14ac:dyDescent="0.3">
      <c r="A19" s="64">
        <v>1.3831906496271746</v>
      </c>
      <c r="B19" s="64" t="s">
        <v>134</v>
      </c>
      <c r="C19" s="64">
        <v>1.3831906496271746</v>
      </c>
      <c r="D19" s="48">
        <v>1.38319064962717</v>
      </c>
      <c r="E19" s="48" t="s">
        <v>131</v>
      </c>
      <c r="F19" s="48">
        <v>1.3831906496271746</v>
      </c>
    </row>
    <row r="20" spans="1:21" x14ac:dyDescent="0.3">
      <c r="A20" s="64">
        <v>0</v>
      </c>
      <c r="B20" s="64">
        <v>1.3831906496271746</v>
      </c>
      <c r="C20" s="64" t="s">
        <v>135</v>
      </c>
      <c r="D20" s="48">
        <v>0</v>
      </c>
      <c r="E20" s="48">
        <v>1.3831906496271746</v>
      </c>
      <c r="F20" s="48" t="s">
        <v>132</v>
      </c>
      <c r="S20" s="45"/>
      <c r="T20" s="47"/>
      <c r="U20" s="47"/>
    </row>
    <row r="21" spans="1:21" x14ac:dyDescent="0.3">
      <c r="S21" s="45"/>
      <c r="T21" s="47"/>
      <c r="U21" s="47"/>
    </row>
    <row r="22" spans="1:21" x14ac:dyDescent="0.3">
      <c r="A22" s="62" t="s">
        <v>139</v>
      </c>
      <c r="S22" s="45"/>
      <c r="T22" s="47"/>
      <c r="U22" s="47"/>
    </row>
    <row r="23" spans="1:21" x14ac:dyDescent="0.3">
      <c r="A23" s="61" t="s">
        <v>114</v>
      </c>
      <c r="B23" s="61"/>
    </row>
    <row r="24" spans="1:21" x14ac:dyDescent="0.3">
      <c r="S24" s="45"/>
      <c r="T24" s="47"/>
      <c r="U24" s="47"/>
    </row>
    <row r="25" spans="1:21" x14ac:dyDescent="0.3">
      <c r="A25" s="62" t="s">
        <v>79</v>
      </c>
      <c r="C25" s="62" t="s">
        <v>83</v>
      </c>
      <c r="S25" s="45"/>
      <c r="T25" s="47"/>
      <c r="U25" s="47"/>
    </row>
    <row r="26" spans="1:21" x14ac:dyDescent="0.3">
      <c r="A26" s="46" t="s">
        <v>119</v>
      </c>
      <c r="C26" s="46" t="s">
        <v>116</v>
      </c>
    </row>
    <row r="27" spans="1:21" x14ac:dyDescent="0.3">
      <c r="A27" s="46" t="s">
        <v>120</v>
      </c>
      <c r="C27" s="46" t="s">
        <v>117</v>
      </c>
    </row>
    <row r="28" spans="1:21" x14ac:dyDescent="0.3">
      <c r="A28" s="46" t="s">
        <v>121</v>
      </c>
      <c r="C28" s="46" t="s">
        <v>140</v>
      </c>
    </row>
    <row r="31" spans="1:21" x14ac:dyDescent="0.3">
      <c r="A31" s="62" t="s">
        <v>141</v>
      </c>
      <c r="B31" s="62"/>
    </row>
    <row r="32" spans="1:21" x14ac:dyDescent="0.3">
      <c r="A32" s="69"/>
      <c r="B32" s="69"/>
    </row>
    <row r="33" spans="1:9" x14ac:dyDescent="0.3">
      <c r="A33" s="69"/>
      <c r="B33" s="69"/>
    </row>
    <row r="34" spans="1:9" x14ac:dyDescent="0.3">
      <c r="A34" s="69"/>
      <c r="B34" s="69"/>
    </row>
    <row r="35" spans="1:9" x14ac:dyDescent="0.3">
      <c r="A35" s="69"/>
      <c r="B35" s="69"/>
    </row>
    <row r="36" spans="1:9" x14ac:dyDescent="0.3">
      <c r="A36" s="69" t="s">
        <v>152</v>
      </c>
      <c r="B36" s="69"/>
    </row>
    <row r="37" spans="1:9" x14ac:dyDescent="0.3">
      <c r="A37" s="69"/>
      <c r="B37" s="69"/>
    </row>
    <row r="38" spans="1:9" x14ac:dyDescent="0.3">
      <c r="A38" s="69"/>
      <c r="B38" s="69"/>
    </row>
    <row r="39" spans="1:9" x14ac:dyDescent="0.3">
      <c r="A39" s="69"/>
      <c r="B39" s="69"/>
    </row>
    <row r="40" spans="1:9" x14ac:dyDescent="0.3">
      <c r="A40" s="69"/>
      <c r="B40" s="69"/>
    </row>
    <row r="41" spans="1:9" s="69" customFormat="1" x14ac:dyDescent="0.3"/>
    <row r="42" spans="1:9" x14ac:dyDescent="0.3">
      <c r="A42" s="62" t="s">
        <v>115</v>
      </c>
      <c r="E42" s="62" t="s">
        <v>143</v>
      </c>
    </row>
    <row r="43" spans="1:9" x14ac:dyDescent="0.3">
      <c r="A43" s="60">
        <f xml:space="preserve"> 12.2926266553501 - 16.491</f>
        <v>-4.1983733446498999</v>
      </c>
      <c r="B43" s="60">
        <v>1.3831906496271746</v>
      </c>
      <c r="C43" s="60">
        <v>0</v>
      </c>
      <c r="E43" s="61">
        <v>2.5589400000000002</v>
      </c>
    </row>
    <row r="44" spans="1:9" x14ac:dyDescent="0.3">
      <c r="A44" s="60">
        <v>1.3831906496271746</v>
      </c>
      <c r="B44" s="60">
        <f xml:space="preserve"> 15.8577045061218 - 16.491</f>
        <v>-0.63329549387819917</v>
      </c>
      <c r="C44" s="60">
        <v>1.3831906496271746</v>
      </c>
      <c r="E44" s="61">
        <v>7.7678799999999999</v>
      </c>
    </row>
    <row r="45" spans="1:9" x14ac:dyDescent="0.3">
      <c r="A45" s="60">
        <v>0</v>
      </c>
      <c r="B45" s="60">
        <v>1.3831906496271746</v>
      </c>
      <c r="C45" s="60">
        <f xml:space="preserve"> 5.74696505191634 - 16.491</f>
        <v>-10.744034948083659</v>
      </c>
      <c r="E45" s="61">
        <v>1</v>
      </c>
    </row>
    <row r="46" spans="1:9" x14ac:dyDescent="0.3">
      <c r="A46" s="47"/>
      <c r="B46" s="47"/>
      <c r="C46" s="47"/>
    </row>
    <row r="47" spans="1:9" x14ac:dyDescent="0.3">
      <c r="B47" s="104">
        <v>2.5589400000000002</v>
      </c>
      <c r="C47" s="104"/>
      <c r="D47" s="104"/>
      <c r="H47" s="74">
        <v>2.5589400000000002</v>
      </c>
      <c r="I47" s="50"/>
    </row>
    <row r="48" spans="1:9" x14ac:dyDescent="0.3">
      <c r="B48" s="104">
        <v>7.7678799999999999</v>
      </c>
      <c r="C48" s="104"/>
      <c r="D48" s="104"/>
      <c r="H48" s="74">
        <v>7.7678799999999999</v>
      </c>
      <c r="I48" s="50"/>
    </row>
    <row r="49" spans="1:12" x14ac:dyDescent="0.3">
      <c r="A49" s="51"/>
      <c r="B49" s="105">
        <v>1</v>
      </c>
      <c r="C49" s="105"/>
      <c r="D49" s="105"/>
      <c r="E49" s="51"/>
      <c r="F49" s="99" t="s">
        <v>56</v>
      </c>
      <c r="G49" s="51"/>
      <c r="H49" s="68">
        <v>1</v>
      </c>
      <c r="I49" s="52"/>
      <c r="J49" s="51"/>
      <c r="L49" s="82">
        <f xml:space="preserve"> SQRT(1000000000/67888133618)</f>
        <v>0.12136768422528851</v>
      </c>
    </row>
    <row r="50" spans="1:12" x14ac:dyDescent="0.3">
      <c r="A50" s="47"/>
      <c r="B50" s="47"/>
      <c r="C50" s="47"/>
      <c r="D50" s="48"/>
      <c r="F50" s="99"/>
    </row>
    <row r="51" spans="1:12" x14ac:dyDescent="0.3">
      <c r="A51" s="47"/>
      <c r="B51" s="47"/>
      <c r="D51" s="69"/>
      <c r="E51" s="67">
        <v>2.5589400000000002</v>
      </c>
      <c r="F51" s="54"/>
      <c r="H51" s="75">
        <f>SQRT(MMULT(A52:C52,E51:E53)^2)</f>
        <v>67.888133617999998</v>
      </c>
    </row>
    <row r="52" spans="1:12" ht="23.4" x14ac:dyDescent="0.3">
      <c r="A52" s="67">
        <v>2.5589400000000002</v>
      </c>
      <c r="B52" s="67">
        <v>7.7678799999999999</v>
      </c>
      <c r="C52" s="67">
        <v>1</v>
      </c>
      <c r="D52" s="73" t="s">
        <v>142</v>
      </c>
      <c r="E52" s="67">
        <v>7.7678799999999999</v>
      </c>
      <c r="F52" s="54"/>
    </row>
    <row r="53" spans="1:12" x14ac:dyDescent="0.3">
      <c r="A53" s="54"/>
      <c r="B53" s="54"/>
      <c r="C53" s="54"/>
      <c r="D53" s="70"/>
      <c r="E53" s="67">
        <v>1</v>
      </c>
      <c r="F53" s="54"/>
      <c r="G53" s="55">
        <f>H47*L49</f>
        <v>0.31057262187145984</v>
      </c>
    </row>
    <row r="54" spans="1:12" x14ac:dyDescent="0.3">
      <c r="A54" s="47"/>
      <c r="B54" s="47"/>
      <c r="C54" s="47"/>
      <c r="D54" s="47"/>
      <c r="F54" s="47" t="s">
        <v>56</v>
      </c>
      <c r="G54" s="55">
        <f>H48*L49</f>
        <v>0.94276960693993417</v>
      </c>
    </row>
    <row r="55" spans="1:12" x14ac:dyDescent="0.3">
      <c r="A55" s="47"/>
      <c r="B55" s="47"/>
      <c r="C55" s="47"/>
      <c r="D55" s="47"/>
      <c r="F55" s="47"/>
      <c r="G55" s="55">
        <f>H49*L49</f>
        <v>0.12136768422528851</v>
      </c>
    </row>
    <row r="56" spans="1:12" x14ac:dyDescent="0.3">
      <c r="A56" s="47"/>
      <c r="B56" s="47"/>
      <c r="C56" s="47"/>
      <c r="D56" s="47"/>
      <c r="F56" s="47"/>
      <c r="G56" s="53"/>
    </row>
    <row r="57" spans="1:12" x14ac:dyDescent="0.3">
      <c r="A57" s="47"/>
      <c r="B57" s="47"/>
      <c r="C57" s="47"/>
      <c r="E57" s="47"/>
      <c r="F57" s="53"/>
    </row>
    <row r="58" spans="1:12" x14ac:dyDescent="0.3">
      <c r="A58" s="62" t="s">
        <v>122</v>
      </c>
      <c r="E58" s="62" t="s">
        <v>144</v>
      </c>
    </row>
    <row r="59" spans="1:12" x14ac:dyDescent="0.3">
      <c r="A59" s="60">
        <f xml:space="preserve"> 12.2926266553501 - 11.85</f>
        <v>0.44262665535010015</v>
      </c>
      <c r="B59" s="60">
        <v>1.3831906496271746</v>
      </c>
      <c r="C59" s="60">
        <v>0</v>
      </c>
      <c r="E59" s="61">
        <v>-13.7844</v>
      </c>
    </row>
    <row r="60" spans="1:12" x14ac:dyDescent="0.3">
      <c r="A60" s="60">
        <v>1.3831906496271746</v>
      </c>
      <c r="B60" s="60">
        <f xml:space="preserve"> 15.8577045061218 - 11.85</f>
        <v>4.0077045061218008</v>
      </c>
      <c r="C60" s="60">
        <v>1.3831906496271746</v>
      </c>
      <c r="E60" s="61">
        <v>4.41221</v>
      </c>
    </row>
    <row r="61" spans="1:12" x14ac:dyDescent="0.3">
      <c r="A61" s="60">
        <v>0</v>
      </c>
      <c r="B61" s="60">
        <v>1.3831906496271746</v>
      </c>
      <c r="C61" s="60">
        <f xml:space="preserve"> 5.74696505191634 - 11.85</f>
        <v>-6.1030349480836596</v>
      </c>
      <c r="E61" s="61">
        <v>1</v>
      </c>
    </row>
    <row r="62" spans="1:12" x14ac:dyDescent="0.3">
      <c r="A62" s="47"/>
      <c r="B62" s="47"/>
      <c r="C62" s="47"/>
    </row>
    <row r="63" spans="1:12" x14ac:dyDescent="0.3">
      <c r="B63" s="100">
        <v>-13.7844</v>
      </c>
      <c r="C63" s="100"/>
      <c r="D63" s="100"/>
      <c r="H63" s="60">
        <v>-13.7844</v>
      </c>
      <c r="I63" s="50"/>
    </row>
    <row r="64" spans="1:12" x14ac:dyDescent="0.3">
      <c r="B64" s="100">
        <v>4.41221</v>
      </c>
      <c r="C64" s="100"/>
      <c r="D64" s="100"/>
      <c r="H64" s="60">
        <v>4.41221</v>
      </c>
      <c r="I64" s="50"/>
    </row>
    <row r="65" spans="1:12" x14ac:dyDescent="0.3">
      <c r="A65" s="51"/>
      <c r="B65" s="101">
        <v>1</v>
      </c>
      <c r="C65" s="101"/>
      <c r="D65" s="101"/>
      <c r="E65" s="51"/>
      <c r="F65" s="99" t="s">
        <v>56</v>
      </c>
      <c r="G65" s="51"/>
      <c r="H65" s="68">
        <v>1</v>
      </c>
      <c r="I65" s="52"/>
      <c r="J65" s="51"/>
      <c r="L65" s="82">
        <f>SQRT(10000000000/2104772804441)</f>
        <v>6.8928271541734323E-2</v>
      </c>
    </row>
    <row r="66" spans="1:12" x14ac:dyDescent="0.3">
      <c r="A66" s="47"/>
      <c r="B66" s="47"/>
      <c r="C66" s="47"/>
      <c r="D66" s="47"/>
      <c r="F66" s="99"/>
    </row>
    <row r="67" spans="1:12" x14ac:dyDescent="0.3">
      <c r="A67" s="47"/>
      <c r="B67" s="47"/>
      <c r="E67" s="67">
        <v>-13.7844</v>
      </c>
      <c r="F67" s="54"/>
      <c r="H67" s="76">
        <f>SQRT(MMULT(A68:C68,E67:E69)^2)</f>
        <v>210.47728044409999</v>
      </c>
      <c r="L67" s="56">
        <v>7179333.0428195596</v>
      </c>
    </row>
    <row r="68" spans="1:12" x14ac:dyDescent="0.3">
      <c r="A68" s="67">
        <v>-13.7844</v>
      </c>
      <c r="B68" s="67">
        <v>4.41221</v>
      </c>
      <c r="C68" s="67">
        <v>1</v>
      </c>
      <c r="D68" s="49" t="s">
        <v>49</v>
      </c>
      <c r="E68" s="67">
        <v>4.41221</v>
      </c>
      <c r="F68" s="54"/>
      <c r="L68" s="46">
        <v>717933304281956</v>
      </c>
    </row>
    <row r="69" spans="1:12" x14ac:dyDescent="0.3">
      <c r="A69" s="54"/>
      <c r="B69" s="54"/>
      <c r="C69" s="54"/>
      <c r="D69" s="54"/>
      <c r="E69" s="67">
        <v>1</v>
      </c>
      <c r="F69" s="54"/>
      <c r="G69" s="55">
        <f>H63*L65</f>
        <v>-0.95013486623988264</v>
      </c>
    </row>
    <row r="70" spans="1:12" x14ac:dyDescent="0.3">
      <c r="A70" s="47"/>
      <c r="B70" s="47"/>
      <c r="C70" s="47"/>
      <c r="D70" s="47"/>
      <c r="F70" s="47" t="s">
        <v>56</v>
      </c>
      <c r="G70" s="55">
        <f>H64*L65</f>
        <v>0.30412600897915559</v>
      </c>
    </row>
    <row r="71" spans="1:12" x14ac:dyDescent="0.3">
      <c r="A71" s="47"/>
      <c r="B71" s="47"/>
      <c r="C71" s="47"/>
      <c r="D71" s="47"/>
      <c r="F71" s="47"/>
      <c r="G71" s="55">
        <f>H65*L65</f>
        <v>6.8928271541734323E-2</v>
      </c>
    </row>
    <row r="72" spans="1:12" x14ac:dyDescent="0.3">
      <c r="A72" s="47"/>
      <c r="B72" s="47"/>
      <c r="C72" s="47"/>
      <c r="E72" s="47"/>
      <c r="F72" s="53"/>
    </row>
    <row r="73" spans="1:12" x14ac:dyDescent="0.3">
      <c r="A73" s="47"/>
      <c r="B73" s="47"/>
      <c r="C73" s="47"/>
      <c r="E73" s="47"/>
      <c r="F73" s="53"/>
    </row>
    <row r="74" spans="1:12" x14ac:dyDescent="0.3">
      <c r="A74" s="62" t="s">
        <v>123</v>
      </c>
    </row>
    <row r="75" spans="1:12" x14ac:dyDescent="0.3">
      <c r="A75" s="60">
        <f xml:space="preserve"> 12.2926266553501 - 5.556</f>
        <v>6.7366266553500997</v>
      </c>
      <c r="B75" s="60">
        <v>1.3831906496271746</v>
      </c>
      <c r="C75" s="60">
        <v>0</v>
      </c>
      <c r="E75" s="81" t="s">
        <v>145</v>
      </c>
    </row>
    <row r="76" spans="1:12" x14ac:dyDescent="0.3">
      <c r="A76" s="60">
        <v>1.3831906496271746</v>
      </c>
      <c r="B76" s="60">
        <f xml:space="preserve"> 15.8577045061218 - 5.556</f>
        <v>10.301704506121801</v>
      </c>
      <c r="C76" s="60">
        <v>1.3831906496271746</v>
      </c>
      <c r="E76" s="61">
        <v>2.8349900000000001E-2</v>
      </c>
    </row>
    <row r="77" spans="1:12" x14ac:dyDescent="0.3">
      <c r="A77" s="60">
        <v>0</v>
      </c>
      <c r="B77" s="60">
        <v>1.3831906496271746</v>
      </c>
      <c r="C77" s="60">
        <f xml:space="preserve"> 5.74696505191634 - 5.556</f>
        <v>0.19096505191633995</v>
      </c>
      <c r="E77" s="61">
        <v>-0.138074</v>
      </c>
    </row>
    <row r="78" spans="1:12" x14ac:dyDescent="0.3">
      <c r="A78" s="47"/>
      <c r="B78" s="47"/>
      <c r="C78" s="47"/>
      <c r="E78" s="61">
        <v>1</v>
      </c>
    </row>
    <row r="79" spans="1:12" x14ac:dyDescent="0.3">
      <c r="C79" s="60">
        <v>2.8349900000000001E-2</v>
      </c>
      <c r="D79" s="78"/>
      <c r="G79" s="57"/>
      <c r="H79" s="71">
        <v>2.8349900000000001E-2</v>
      </c>
      <c r="I79" s="50"/>
    </row>
    <row r="80" spans="1:12" x14ac:dyDescent="0.3">
      <c r="C80" s="60">
        <v>-0.138074</v>
      </c>
      <c r="D80" s="78"/>
      <c r="G80" s="57"/>
      <c r="H80" s="71">
        <v>-0.138074</v>
      </c>
      <c r="I80" s="50"/>
    </row>
    <row r="81" spans="1:12" x14ac:dyDescent="0.3">
      <c r="A81" s="51"/>
      <c r="B81" s="51"/>
      <c r="C81" s="68">
        <v>1</v>
      </c>
      <c r="D81" s="79"/>
      <c r="E81" s="51"/>
      <c r="F81" s="99" t="s">
        <v>56</v>
      </c>
      <c r="G81" s="51"/>
      <c r="H81" s="72">
        <v>1</v>
      </c>
      <c r="I81" s="52"/>
      <c r="J81" s="51"/>
      <c r="L81" s="82">
        <f>SQRT(100000000000000/101986814630601)</f>
        <v>0.99021154654036669</v>
      </c>
    </row>
    <row r="82" spans="1:12" x14ac:dyDescent="0.3">
      <c r="A82" s="47"/>
      <c r="B82" s="47"/>
      <c r="C82" s="47"/>
      <c r="D82" s="47"/>
      <c r="F82" s="99"/>
    </row>
    <row r="83" spans="1:12" x14ac:dyDescent="0.3">
      <c r="A83" s="47"/>
      <c r="B83" s="47"/>
      <c r="E83" s="74">
        <v>2.8349900000000001E-2</v>
      </c>
      <c r="F83" s="54"/>
      <c r="H83" s="80">
        <f>SQRT(MMULT(A84:C84,E83:E85)^2)</f>
        <v>1.01986814630601</v>
      </c>
      <c r="L83" s="77">
        <v>1.0000712723235801</v>
      </c>
    </row>
    <row r="84" spans="1:12" x14ac:dyDescent="0.3">
      <c r="A84" s="67">
        <v>2.8349900000000001E-2</v>
      </c>
      <c r="B84" s="67">
        <v>-0.138074</v>
      </c>
      <c r="C84" s="67">
        <v>1</v>
      </c>
      <c r="D84" s="49" t="s">
        <v>49</v>
      </c>
      <c r="E84" s="74">
        <v>-0.138074</v>
      </c>
      <c r="F84" s="54"/>
    </row>
    <row r="85" spans="1:12" x14ac:dyDescent="0.3">
      <c r="A85" s="54"/>
      <c r="B85" s="54"/>
      <c r="C85" s="54"/>
      <c r="D85" s="54"/>
      <c r="E85" s="74">
        <v>1</v>
      </c>
      <c r="F85" s="54"/>
      <c r="G85" s="55">
        <f>H79*L81</f>
        <v>2.8072398323264743E-2</v>
      </c>
    </row>
    <row r="86" spans="1:12" x14ac:dyDescent="0.3">
      <c r="A86" s="47"/>
      <c r="B86" s="47"/>
      <c r="C86" s="47"/>
      <c r="D86" s="47"/>
      <c r="F86" s="47" t="s">
        <v>56</v>
      </c>
      <c r="G86" s="55">
        <f>H80*L81</f>
        <v>-0.1367224690770146</v>
      </c>
      <c r="H86" s="58"/>
    </row>
    <row r="87" spans="1:12" x14ac:dyDescent="0.3">
      <c r="A87" s="47"/>
      <c r="B87" s="47"/>
      <c r="C87" s="47"/>
      <c r="D87" s="47"/>
      <c r="F87" s="47"/>
      <c r="G87" s="55">
        <f>H81*L81</f>
        <v>0.99021154654036669</v>
      </c>
    </row>
    <row r="88" spans="1:12" x14ac:dyDescent="0.3">
      <c r="A88" s="47"/>
      <c r="B88" s="47"/>
      <c r="C88" s="47"/>
      <c r="E88" s="47"/>
      <c r="F88" s="53"/>
    </row>
    <row r="89" spans="1:12" x14ac:dyDescent="0.3">
      <c r="A89" s="47"/>
      <c r="B89" s="47"/>
      <c r="C89" s="47"/>
    </row>
    <row r="90" spans="1:12" x14ac:dyDescent="0.3">
      <c r="A90" s="84"/>
      <c r="B90" s="83">
        <v>0.31057262187146001</v>
      </c>
      <c r="C90" s="83">
        <v>-0.95013486623988264</v>
      </c>
      <c r="D90" s="83">
        <v>2.8072398323264743E-2</v>
      </c>
    </row>
    <row r="91" spans="1:12" x14ac:dyDescent="0.3">
      <c r="A91" s="84" t="s">
        <v>106</v>
      </c>
      <c r="B91" s="61">
        <v>0.94276960693993417</v>
      </c>
      <c r="C91" s="61">
        <v>0.30412600897915559</v>
      </c>
      <c r="D91" s="61">
        <v>-0.1367224690770146</v>
      </c>
    </row>
    <row r="92" spans="1:12" x14ac:dyDescent="0.3">
      <c r="A92" s="84"/>
      <c r="B92" s="61">
        <v>0.12136768422528851</v>
      </c>
      <c r="C92" s="61">
        <v>6.8928271541734323E-2</v>
      </c>
      <c r="D92" s="61">
        <v>0.99021154654036669</v>
      </c>
    </row>
    <row r="95" spans="1:12" x14ac:dyDescent="0.3">
      <c r="A95" s="84"/>
      <c r="B95" s="83">
        <v>0.31057262187146001</v>
      </c>
      <c r="C95" s="61">
        <v>0.94276960693993395</v>
      </c>
      <c r="D95" s="61">
        <v>0.121367684225289</v>
      </c>
    </row>
    <row r="96" spans="1:12" x14ac:dyDescent="0.3">
      <c r="A96" s="84" t="s">
        <v>105</v>
      </c>
      <c r="B96" s="83">
        <v>-0.95013486623988297</v>
      </c>
      <c r="C96" s="61">
        <v>0.30412600897915559</v>
      </c>
      <c r="D96" s="61">
        <v>6.8928271541734323E-2</v>
      </c>
      <c r="F96" s="84" t="s">
        <v>147</v>
      </c>
    </row>
    <row r="97" spans="1:7" x14ac:dyDescent="0.3">
      <c r="A97" s="84"/>
      <c r="B97" s="83">
        <v>2.8072398323264702E-2</v>
      </c>
      <c r="C97" s="61">
        <v>-0.13672246907701499</v>
      </c>
      <c r="D97" s="61">
        <v>0.99021154654036703</v>
      </c>
      <c r="F97" s="61">
        <v>16.491</v>
      </c>
    </row>
    <row r="98" spans="1:7" x14ac:dyDescent="0.3">
      <c r="F98" s="61">
        <v>11.85</v>
      </c>
    </row>
    <row r="99" spans="1:7" x14ac:dyDescent="0.3">
      <c r="F99" s="61">
        <v>5.556</v>
      </c>
    </row>
    <row r="101" spans="1:7" x14ac:dyDescent="0.3">
      <c r="A101" s="84"/>
      <c r="B101" s="61">
        <f>SQRT(F97)</f>
        <v>4.0609112277911219</v>
      </c>
      <c r="C101" s="61">
        <v>0</v>
      </c>
      <c r="D101" s="61">
        <v>0</v>
      </c>
    </row>
    <row r="102" spans="1:7" x14ac:dyDescent="0.3">
      <c r="A102" s="84" t="s">
        <v>146</v>
      </c>
      <c r="B102" s="61">
        <v>0</v>
      </c>
      <c r="C102" s="61">
        <f>SQRT(F98)</f>
        <v>3.4423828956117011</v>
      </c>
      <c r="D102" s="61">
        <v>0</v>
      </c>
    </row>
    <row r="103" spans="1:7" x14ac:dyDescent="0.3">
      <c r="A103" s="84"/>
      <c r="B103" s="61">
        <v>0</v>
      </c>
      <c r="C103" s="61">
        <v>0</v>
      </c>
      <c r="D103" s="61">
        <f>SQRT(F99)</f>
        <v>2.3571168829737741</v>
      </c>
    </row>
    <row r="106" spans="1:7" x14ac:dyDescent="0.3">
      <c r="A106" s="84"/>
      <c r="B106" s="61">
        <f t="array" ref="B106:D108">MMULT(B95:D97,B101:D103)</f>
        <v>1.2612078472023385</v>
      </c>
      <c r="C106" s="61">
        <v>3.2453739694325949</v>
      </c>
      <c r="D106" s="61">
        <v>0.2860778175348585</v>
      </c>
      <c r="F106" s="88" t="s">
        <v>151</v>
      </c>
      <c r="G106" s="88"/>
    </row>
    <row r="107" spans="1:7" x14ac:dyDescent="0.3">
      <c r="A107" s="84" t="s">
        <v>149</v>
      </c>
      <c r="B107" s="61">
        <v>-3.8584133462293564</v>
      </c>
      <c r="C107" s="61">
        <v>1.0469181714204958</v>
      </c>
      <c r="D107" s="61">
        <v>0.16247199256522271</v>
      </c>
      <c r="F107" s="87" t="s">
        <v>150</v>
      </c>
      <c r="G107" s="87"/>
    </row>
    <row r="108" spans="1:7" x14ac:dyDescent="0.3">
      <c r="A108" s="84"/>
      <c r="B108" s="61">
        <v>0.1139995175419703</v>
      </c>
      <c r="C108" s="61">
        <v>-0.47065108899651614</v>
      </c>
      <c r="D108" s="61">
        <v>2.33404435406587</v>
      </c>
      <c r="F108" s="87">
        <f>MAX(B109:D109)</f>
        <v>1.9549018010776333</v>
      </c>
      <c r="G108" s="87"/>
    </row>
    <row r="109" spans="1:7" x14ac:dyDescent="0.3">
      <c r="A109" s="86" t="s">
        <v>148</v>
      </c>
      <c r="B109" s="85">
        <f>SQRT(ABS(SUM(B106:B108)))</f>
        <v>1.5758191461855791</v>
      </c>
      <c r="C109" s="85">
        <f>SQRT(ABS(SUM(C106:C108)))</f>
        <v>1.9549018010776333</v>
      </c>
      <c r="D109" s="85">
        <f>SQRT(ABS(SUM(D106:D108)))</f>
        <v>1.6681109567909298</v>
      </c>
    </row>
  </sheetData>
  <mergeCells count="11">
    <mergeCell ref="E12:E14"/>
    <mergeCell ref="K12:K14"/>
    <mergeCell ref="F49:F50"/>
    <mergeCell ref="B47:D47"/>
    <mergeCell ref="B48:D48"/>
    <mergeCell ref="B49:D49"/>
    <mergeCell ref="F81:F82"/>
    <mergeCell ref="F65:F66"/>
    <mergeCell ref="B63:D63"/>
    <mergeCell ref="B64:D64"/>
    <mergeCell ref="B65:D6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7BAC0-923C-4F5B-872C-BD756E88F272}">
  <dimension ref="A4:U96"/>
  <sheetViews>
    <sheetView topLeftCell="E1" workbookViewId="0">
      <selection activeCell="F22" sqref="F22"/>
    </sheetView>
  </sheetViews>
  <sheetFormatPr defaultRowHeight="14.4" x14ac:dyDescent="0.3"/>
  <cols>
    <col min="1" max="1" width="19.21875" customWidth="1"/>
    <col min="2" max="2" width="29" bestFit="1" customWidth="1"/>
    <col min="3" max="3" width="17.44140625" customWidth="1"/>
    <col min="4" max="4" width="17" customWidth="1"/>
    <col min="5" max="5" width="17.44140625" customWidth="1"/>
    <col min="6" max="6" width="26" customWidth="1"/>
    <col min="7" max="7" width="35.109375" bestFit="1" customWidth="1"/>
    <col min="10" max="10" width="9.6640625" bestFit="1" customWidth="1"/>
    <col min="11" max="11" width="26.5546875" bestFit="1" customWidth="1"/>
    <col min="13" max="15" width="17.33203125" bestFit="1" customWidth="1"/>
  </cols>
  <sheetData>
    <row r="4" spans="1:21" x14ac:dyDescent="0.3">
      <c r="A4" s="22">
        <v>0.202733</v>
      </c>
      <c r="B4" s="22">
        <v>1.0986119999999999</v>
      </c>
      <c r="C4" s="22">
        <v>1.0986119999999999</v>
      </c>
      <c r="D4" s="22">
        <v>1.0986119999999999</v>
      </c>
      <c r="E4" s="22">
        <v>1.0986119999999999</v>
      </c>
      <c r="F4" s="22">
        <v>1.0986119999999999</v>
      </c>
      <c r="G4" s="22">
        <v>0</v>
      </c>
      <c r="H4" s="22">
        <v>0</v>
      </c>
      <c r="I4" s="22">
        <v>0</v>
      </c>
      <c r="J4" s="22">
        <v>0</v>
      </c>
      <c r="K4" s="22">
        <v>0</v>
      </c>
      <c r="L4" s="22">
        <v>0</v>
      </c>
      <c r="M4" s="22">
        <v>0</v>
      </c>
      <c r="N4" s="22">
        <v>0</v>
      </c>
      <c r="O4" s="22">
        <v>0</v>
      </c>
      <c r="S4" s="22">
        <v>0.202733</v>
      </c>
      <c r="T4" s="22">
        <v>0.202733</v>
      </c>
      <c r="U4" s="6">
        <v>0</v>
      </c>
    </row>
    <row r="5" spans="1:21" x14ac:dyDescent="0.3">
      <c r="A5" s="22">
        <v>0.202733</v>
      </c>
      <c r="B5" s="6">
        <v>0</v>
      </c>
      <c r="C5" s="6">
        <v>0</v>
      </c>
      <c r="D5" s="6">
        <v>0</v>
      </c>
      <c r="E5" s="6">
        <v>0</v>
      </c>
      <c r="F5" s="6">
        <v>0</v>
      </c>
      <c r="G5" s="6">
        <v>1.0986119999999999</v>
      </c>
      <c r="H5" s="6">
        <v>1.0986119999999999</v>
      </c>
      <c r="I5" s="6">
        <v>1.0986119999999999</v>
      </c>
      <c r="J5" s="6">
        <v>1.0986119999999999</v>
      </c>
      <c r="K5" s="6">
        <v>0.202733</v>
      </c>
      <c r="L5" s="6">
        <v>1.0986119999999999</v>
      </c>
      <c r="M5" s="6">
        <v>1.0986119999999999</v>
      </c>
      <c r="N5" s="6">
        <v>0</v>
      </c>
      <c r="O5" s="6">
        <v>0</v>
      </c>
      <c r="Q5" s="22" t="s">
        <v>77</v>
      </c>
      <c r="S5" s="22">
        <v>1.0986119999999999</v>
      </c>
      <c r="T5" s="6">
        <v>0</v>
      </c>
      <c r="U5" s="6">
        <v>0</v>
      </c>
    </row>
    <row r="6" spans="1:21" x14ac:dyDescent="0.3">
      <c r="A6" s="6">
        <v>0</v>
      </c>
      <c r="B6" s="6">
        <v>0</v>
      </c>
      <c r="C6" s="6">
        <v>0</v>
      </c>
      <c r="D6" s="6">
        <v>0</v>
      </c>
      <c r="E6" s="6">
        <v>0</v>
      </c>
      <c r="F6" s="6">
        <v>0</v>
      </c>
      <c r="G6" s="6">
        <v>0</v>
      </c>
      <c r="H6" s="6">
        <v>0</v>
      </c>
      <c r="I6" s="6">
        <v>0</v>
      </c>
      <c r="J6" s="6">
        <v>0</v>
      </c>
      <c r="K6" s="6">
        <v>0.202733</v>
      </c>
      <c r="L6" s="6">
        <v>0</v>
      </c>
      <c r="M6" s="6">
        <v>0</v>
      </c>
      <c r="N6" s="6">
        <v>1.0986119999999999</v>
      </c>
      <c r="O6" s="6">
        <v>1.0986119999999999</v>
      </c>
      <c r="S6" s="22">
        <v>1.0986119999999999</v>
      </c>
      <c r="T6" s="6">
        <v>0</v>
      </c>
      <c r="U6" s="6">
        <v>0</v>
      </c>
    </row>
    <row r="7" spans="1:21" x14ac:dyDescent="0.3">
      <c r="S7" s="22">
        <v>1.0986119999999999</v>
      </c>
      <c r="T7" s="6">
        <v>0</v>
      </c>
      <c r="U7" s="6">
        <v>0</v>
      </c>
    </row>
    <row r="8" spans="1:21" x14ac:dyDescent="0.3">
      <c r="S8" s="22">
        <v>1.0986119999999999</v>
      </c>
      <c r="T8" s="6">
        <v>0</v>
      </c>
      <c r="U8" s="6">
        <v>0</v>
      </c>
    </row>
    <row r="9" spans="1:21" x14ac:dyDescent="0.3">
      <c r="S9" s="22">
        <v>1.0986119999999999</v>
      </c>
      <c r="T9" s="6">
        <v>0</v>
      </c>
      <c r="U9" s="6">
        <v>0</v>
      </c>
    </row>
    <row r="10" spans="1:21" x14ac:dyDescent="0.3">
      <c r="A10" t="s">
        <v>92</v>
      </c>
      <c r="S10" s="22">
        <v>0</v>
      </c>
      <c r="T10" s="6">
        <v>1.0986119999999999</v>
      </c>
      <c r="U10" s="6">
        <v>0</v>
      </c>
    </row>
    <row r="11" spans="1:21" x14ac:dyDescent="0.3">
      <c r="S11" s="22">
        <v>0</v>
      </c>
      <c r="T11" s="6">
        <v>1.0986119999999999</v>
      </c>
      <c r="U11" s="6">
        <v>0</v>
      </c>
    </row>
    <row r="12" spans="1:21" x14ac:dyDescent="0.3">
      <c r="A12">
        <f t="array" ref="A12:C14">MMULT(A4:O6,S4:U18)</f>
        <v>6.075842302008998</v>
      </c>
      <c r="B12">
        <v>4.1100669288999997E-2</v>
      </c>
      <c r="C12">
        <v>0</v>
      </c>
      <c r="E12" s="92" t="s">
        <v>31</v>
      </c>
      <c r="G12" s="9" t="s">
        <v>29</v>
      </c>
      <c r="H12" s="6">
        <v>0</v>
      </c>
      <c r="I12" s="6">
        <v>0</v>
      </c>
      <c r="K12" s="106" t="s">
        <v>56</v>
      </c>
      <c r="M12" s="6" t="s">
        <v>89</v>
      </c>
      <c r="N12" s="6">
        <v>4.1100669288999997E-2</v>
      </c>
      <c r="O12" s="6">
        <v>0</v>
      </c>
      <c r="S12" s="22">
        <v>0</v>
      </c>
      <c r="T12" s="6">
        <v>1.0986119999999999</v>
      </c>
      <c r="U12" s="6">
        <v>0</v>
      </c>
    </row>
    <row r="13" spans="1:21" ht="14.4" customHeight="1" x14ac:dyDescent="0.3">
      <c r="A13">
        <v>4.1100669288999997E-2</v>
      </c>
      <c r="B13">
        <v>7.3238912978419979</v>
      </c>
      <c r="C13">
        <v>4.1100669288999997E-2</v>
      </c>
      <c r="E13" s="92"/>
      <c r="G13" s="6">
        <v>0</v>
      </c>
      <c r="H13" s="9" t="s">
        <v>29</v>
      </c>
      <c r="I13" s="6">
        <v>0</v>
      </c>
      <c r="K13" s="106"/>
      <c r="M13" s="6">
        <v>4.1100669288999997E-2</v>
      </c>
      <c r="N13" s="6" t="s">
        <v>90</v>
      </c>
      <c r="O13" s="6">
        <v>4.1100669288999997E-2</v>
      </c>
      <c r="S13" s="22">
        <v>0</v>
      </c>
      <c r="T13" s="6">
        <v>1.0986119999999999</v>
      </c>
      <c r="U13" s="6">
        <v>0</v>
      </c>
    </row>
    <row r="14" spans="1:21" ht="14.4" customHeight="1" x14ac:dyDescent="0.3">
      <c r="A14">
        <v>0</v>
      </c>
      <c r="B14">
        <v>4.1100669288999997E-2</v>
      </c>
      <c r="C14">
        <v>2.4549973223769994</v>
      </c>
      <c r="E14" s="92"/>
      <c r="G14" s="6">
        <v>0</v>
      </c>
      <c r="H14" s="6">
        <v>0</v>
      </c>
      <c r="I14" s="9" t="s">
        <v>29</v>
      </c>
      <c r="K14" s="106"/>
      <c r="M14" s="6">
        <v>0</v>
      </c>
      <c r="N14" s="6">
        <v>4.1100669288999997E-2</v>
      </c>
      <c r="O14" s="6" t="s">
        <v>91</v>
      </c>
      <c r="S14" s="22">
        <v>0</v>
      </c>
      <c r="T14" s="6">
        <v>0.202733</v>
      </c>
      <c r="U14" s="6">
        <v>0.202733</v>
      </c>
    </row>
    <row r="15" spans="1:21" ht="14.4" customHeight="1" x14ac:dyDescent="0.3">
      <c r="S15" s="22">
        <v>0</v>
      </c>
      <c r="T15" s="6">
        <v>1.0986119999999999</v>
      </c>
      <c r="U15" s="6">
        <v>0</v>
      </c>
    </row>
    <row r="16" spans="1:21" x14ac:dyDescent="0.3">
      <c r="S16" s="22">
        <v>0</v>
      </c>
      <c r="T16" s="6">
        <v>1.0986119999999999</v>
      </c>
      <c r="U16" s="6">
        <v>0</v>
      </c>
    </row>
    <row r="17" spans="1:21" x14ac:dyDescent="0.3">
      <c r="A17" t="s">
        <v>93</v>
      </c>
      <c r="S17" s="22">
        <v>0</v>
      </c>
      <c r="T17" s="6">
        <v>0</v>
      </c>
      <c r="U17" s="6">
        <v>1.0986119999999999</v>
      </c>
    </row>
    <row r="18" spans="1:21" x14ac:dyDescent="0.3">
      <c r="A18" s="17" t="s">
        <v>94</v>
      </c>
      <c r="B18" s="17">
        <v>4.1100669288999997E-2</v>
      </c>
      <c r="C18" s="17">
        <v>0</v>
      </c>
      <c r="D18" s="6" t="s">
        <v>89</v>
      </c>
      <c r="E18" s="6">
        <v>4.1100669288999997E-2</v>
      </c>
      <c r="F18" s="6">
        <v>0</v>
      </c>
      <c r="S18" s="22">
        <v>0</v>
      </c>
      <c r="T18" s="6">
        <v>0</v>
      </c>
      <c r="U18" s="6">
        <v>1.0986119999999999</v>
      </c>
    </row>
    <row r="19" spans="1:21" x14ac:dyDescent="0.3">
      <c r="A19" s="17">
        <v>4.1100669288999997E-2</v>
      </c>
      <c r="B19" s="17" t="s">
        <v>95</v>
      </c>
      <c r="C19" s="17">
        <v>4.1100669288999997E-2</v>
      </c>
      <c r="D19" s="6">
        <v>4.1100669288999997E-2</v>
      </c>
      <c r="E19" s="6" t="s">
        <v>90</v>
      </c>
      <c r="F19" s="6">
        <v>4.1100669288999997E-2</v>
      </c>
    </row>
    <row r="20" spans="1:21" x14ac:dyDescent="0.3">
      <c r="A20" s="17">
        <v>0</v>
      </c>
      <c r="B20" s="17">
        <v>4.1100669288999997E-2</v>
      </c>
      <c r="C20" s="17" t="s">
        <v>96</v>
      </c>
      <c r="D20" s="6">
        <v>0</v>
      </c>
      <c r="E20" s="6">
        <v>4.1100669288999997E-2</v>
      </c>
      <c r="F20" s="6" t="s">
        <v>91</v>
      </c>
      <c r="S20" s="22"/>
      <c r="T20" s="6"/>
      <c r="U20" s="6"/>
    </row>
    <row r="21" spans="1:21" x14ac:dyDescent="0.3">
      <c r="S21" s="22"/>
      <c r="T21" s="6"/>
      <c r="U21" s="6"/>
    </row>
    <row r="22" spans="1:21" x14ac:dyDescent="0.3">
      <c r="A22" t="s">
        <v>87</v>
      </c>
      <c r="S22" s="22"/>
      <c r="T22" s="6"/>
      <c r="U22" s="6"/>
    </row>
    <row r="23" spans="1:21" x14ac:dyDescent="0.3">
      <c r="A23" t="s">
        <v>88</v>
      </c>
    </row>
    <row r="24" spans="1:21" x14ac:dyDescent="0.3">
      <c r="S24" s="22"/>
      <c r="T24" s="6"/>
      <c r="U24" s="6"/>
    </row>
    <row r="25" spans="1:21" x14ac:dyDescent="0.3">
      <c r="A25" t="s">
        <v>79</v>
      </c>
      <c r="B25" t="s">
        <v>83</v>
      </c>
      <c r="S25" s="22"/>
      <c r="T25" s="6"/>
      <c r="U25" s="6"/>
    </row>
    <row r="26" spans="1:21" x14ac:dyDescent="0.3">
      <c r="A26" t="s">
        <v>80</v>
      </c>
      <c r="B26" t="s">
        <v>84</v>
      </c>
    </row>
    <row r="27" spans="1:21" x14ac:dyDescent="0.3">
      <c r="A27" t="s">
        <v>81</v>
      </c>
      <c r="B27" t="s">
        <v>85</v>
      </c>
    </row>
    <row r="28" spans="1:21" x14ac:dyDescent="0.3">
      <c r="A28" t="s">
        <v>82</v>
      </c>
      <c r="B28" t="s">
        <v>86</v>
      </c>
    </row>
    <row r="30" spans="1:21" x14ac:dyDescent="0.3">
      <c r="A30" t="s">
        <v>102</v>
      </c>
      <c r="E30" t="s">
        <v>44</v>
      </c>
      <c r="F30" t="s">
        <v>38</v>
      </c>
      <c r="G30" t="s">
        <v>51</v>
      </c>
    </row>
    <row r="31" spans="1:21" x14ac:dyDescent="0.3">
      <c r="A31" s="6">
        <f xml:space="preserve"> 6.075842302009 - 7.32559</f>
        <v>-1.2497476979910003</v>
      </c>
      <c r="B31" s="6">
        <v>4.1100669288999997E-2</v>
      </c>
      <c r="C31" s="6">
        <v>0</v>
      </c>
      <c r="E31">
        <v>-1.249747698</v>
      </c>
      <c r="F31" t="s">
        <v>99</v>
      </c>
    </row>
    <row r="32" spans="1:21" x14ac:dyDescent="0.3">
      <c r="A32" s="6">
        <v>4.1100669288999997E-2</v>
      </c>
      <c r="B32" s="6">
        <f xml:space="preserve"> 7.323891297842 - 7.32559</f>
        <v>-1.6987021580003869E-3</v>
      </c>
      <c r="C32" s="6">
        <v>4.1100669288999997E-2</v>
      </c>
      <c r="F32" t="s">
        <v>100</v>
      </c>
      <c r="G32" t="s">
        <v>99</v>
      </c>
    </row>
    <row r="33" spans="1:11" x14ac:dyDescent="0.3">
      <c r="A33" s="6">
        <v>0</v>
      </c>
      <c r="B33" s="6">
        <v>4.1100669288999997E-2</v>
      </c>
      <c r="C33" s="6">
        <f xml:space="preserve"> 2.454997322377 - 7.32559</f>
        <v>-4.8705926776229997</v>
      </c>
      <c r="G33" t="s">
        <v>101</v>
      </c>
    </row>
    <row r="34" spans="1:11" x14ac:dyDescent="0.3">
      <c r="A34" s="6"/>
      <c r="B34" s="6"/>
      <c r="C34" s="6"/>
    </row>
    <row r="35" spans="1:11" x14ac:dyDescent="0.3">
      <c r="B35" s="95">
        <v>3.8972600000000002</v>
      </c>
      <c r="C35" s="95"/>
      <c r="G35" s="6">
        <v>3.8972600000000002</v>
      </c>
      <c r="H35" s="29"/>
    </row>
    <row r="36" spans="1:11" x14ac:dyDescent="0.3">
      <c r="B36" s="95">
        <v>118.503</v>
      </c>
      <c r="C36" s="95"/>
      <c r="G36" s="6">
        <v>118.503</v>
      </c>
      <c r="H36" s="29"/>
    </row>
    <row r="37" spans="1:11" x14ac:dyDescent="0.3">
      <c r="A37" s="26"/>
      <c r="B37" s="107">
        <v>1</v>
      </c>
      <c r="C37" s="107"/>
      <c r="D37" s="26"/>
      <c r="E37" s="108" t="s">
        <v>56</v>
      </c>
      <c r="F37" s="26"/>
      <c r="G37" s="25">
        <v>1</v>
      </c>
      <c r="H37" s="28"/>
      <c r="I37" s="26"/>
      <c r="K37" s="34">
        <f xml:space="preserve"> SQRT(0.0000711280571930368)</f>
        <v>8.4337451463176675E-3</v>
      </c>
    </row>
    <row r="38" spans="1:11" x14ac:dyDescent="0.3">
      <c r="A38" s="6"/>
      <c r="B38" s="6"/>
      <c r="C38" s="6"/>
      <c r="E38" s="108"/>
    </row>
    <row r="39" spans="1:11" x14ac:dyDescent="0.3">
      <c r="A39" s="6"/>
      <c r="B39" s="6"/>
      <c r="D39" s="27">
        <v>3.8972600000000002</v>
      </c>
      <c r="E39" s="21"/>
      <c r="G39" s="31">
        <f>SQRT(MMULT(A40:C40,D39:D41)^2)</f>
        <v>14059.149644507601</v>
      </c>
    </row>
    <row r="40" spans="1:11" x14ac:dyDescent="0.3">
      <c r="A40" s="27">
        <v>3.8972600000000002</v>
      </c>
      <c r="B40" s="27">
        <v>118.503</v>
      </c>
      <c r="C40" s="27">
        <v>1</v>
      </c>
      <c r="D40" s="27">
        <v>118.503</v>
      </c>
    </row>
    <row r="41" spans="1:11" x14ac:dyDescent="0.3">
      <c r="A41" s="6"/>
      <c r="B41" s="6"/>
      <c r="D41" s="27">
        <v>1</v>
      </c>
      <c r="F41" s="37">
        <f>G35*K37</f>
        <v>3.2868497608937994E-2</v>
      </c>
    </row>
    <row r="42" spans="1:11" x14ac:dyDescent="0.3">
      <c r="A42" s="6"/>
      <c r="B42" s="6"/>
      <c r="C42" s="6"/>
      <c r="E42" s="6" t="s">
        <v>56</v>
      </c>
      <c r="F42" s="37">
        <f>G36*K37</f>
        <v>0.99942410107408253</v>
      </c>
    </row>
    <row r="43" spans="1:11" x14ac:dyDescent="0.3">
      <c r="A43" s="6"/>
      <c r="B43" s="6"/>
      <c r="C43" s="6"/>
      <c r="E43" s="6"/>
      <c r="F43" s="37">
        <f>G37*K37</f>
        <v>8.4337451463176675E-3</v>
      </c>
    </row>
    <row r="44" spans="1:11" x14ac:dyDescent="0.3">
      <c r="A44" s="6"/>
      <c r="B44" s="6"/>
      <c r="C44" s="6"/>
      <c r="E44" s="6"/>
      <c r="F44" s="15"/>
    </row>
    <row r="45" spans="1:11" x14ac:dyDescent="0.3">
      <c r="A45" s="6"/>
      <c r="B45" s="6"/>
      <c r="C45" s="6"/>
      <c r="E45" s="6"/>
      <c r="F45" s="15"/>
    </row>
    <row r="46" spans="1:11" x14ac:dyDescent="0.3">
      <c r="A46" t="s">
        <v>103</v>
      </c>
      <c r="E46" t="s">
        <v>44</v>
      </c>
      <c r="F46" t="s">
        <v>38</v>
      </c>
      <c r="G46" t="s">
        <v>51</v>
      </c>
    </row>
    <row r="47" spans="1:11" x14ac:dyDescent="0.3">
      <c r="A47" s="6">
        <f xml:space="preserve"> 6.075842302009 - 6.07449</f>
        <v>1.3523020089998283E-3</v>
      </c>
      <c r="B47" s="6">
        <v>4.1100669288999997E-2</v>
      </c>
      <c r="C47" s="6">
        <v>0</v>
      </c>
      <c r="E47">
        <v>-1.249747698</v>
      </c>
      <c r="F47" t="s">
        <v>99</v>
      </c>
    </row>
    <row r="48" spans="1:11" x14ac:dyDescent="0.3">
      <c r="A48" s="6">
        <v>4.1100669288999997E-2</v>
      </c>
      <c r="B48" s="6">
        <f xml:space="preserve"> 7.323891297842 - 6.07449</f>
        <v>1.2494012978419997</v>
      </c>
      <c r="C48" s="6">
        <v>4.1100669288999997E-2</v>
      </c>
      <c r="F48" t="s">
        <v>100</v>
      </c>
      <c r="G48" t="s">
        <v>99</v>
      </c>
    </row>
    <row r="49" spans="1:11" x14ac:dyDescent="0.3">
      <c r="A49" s="6">
        <v>0</v>
      </c>
      <c r="B49" s="6">
        <v>4.1100669288999997E-2</v>
      </c>
      <c r="C49" s="6">
        <f xml:space="preserve"> 2.454997322377 - 6.07449</f>
        <v>-3.6194926776230001</v>
      </c>
      <c r="G49" t="s">
        <v>101</v>
      </c>
    </row>
    <row r="50" spans="1:11" x14ac:dyDescent="0.3">
      <c r="A50" s="6"/>
      <c r="B50" s="6"/>
      <c r="C50" s="6"/>
    </row>
    <row r="51" spans="1:11" x14ac:dyDescent="0.3">
      <c r="B51" s="95">
        <v>-2677.98</v>
      </c>
      <c r="C51" s="95"/>
      <c r="G51" s="6">
        <v>-2677.98</v>
      </c>
      <c r="H51" s="6"/>
    </row>
    <row r="52" spans="1:11" x14ac:dyDescent="0.3">
      <c r="B52" s="95">
        <v>88.063400000000001</v>
      </c>
      <c r="C52" s="95"/>
      <c r="G52" s="6">
        <v>88.063400000000001</v>
      </c>
      <c r="H52" s="6"/>
    </row>
    <row r="53" spans="1:11" x14ac:dyDescent="0.3">
      <c r="A53" s="26"/>
      <c r="B53" s="107">
        <v>1</v>
      </c>
      <c r="C53" s="107"/>
      <c r="D53" s="26"/>
      <c r="E53" s="108" t="s">
        <v>56</v>
      </c>
      <c r="F53" s="26"/>
      <c r="G53" s="25">
        <v>1</v>
      </c>
      <c r="H53" s="25"/>
      <c r="I53" s="26"/>
      <c r="K53" s="15">
        <f>SQRT(100000000/717933304281956)</f>
        <v>3.7321401994017876E-4</v>
      </c>
    </row>
    <row r="54" spans="1:11" x14ac:dyDescent="0.3">
      <c r="A54" s="6"/>
      <c r="B54" s="6"/>
      <c r="C54" s="6"/>
      <c r="E54" s="108"/>
    </row>
    <row r="55" spans="1:11" x14ac:dyDescent="0.3">
      <c r="A55" s="6"/>
      <c r="B55" s="6"/>
      <c r="D55" s="35">
        <v>-2677.98</v>
      </c>
      <c r="E55" s="35"/>
      <c r="G55" s="31">
        <f>SQRT(MMULT(A56:C56,D55:D57)^2)</f>
        <v>7179333.0428195605</v>
      </c>
      <c r="K55" s="31">
        <v>7179333.0428195596</v>
      </c>
    </row>
    <row r="56" spans="1:11" x14ac:dyDescent="0.3">
      <c r="A56" s="35">
        <v>-2677.98</v>
      </c>
      <c r="B56" s="35">
        <v>88.063400000000001</v>
      </c>
      <c r="C56" s="35">
        <v>1</v>
      </c>
      <c r="D56" s="35">
        <v>88.063400000000001</v>
      </c>
      <c r="E56" s="35"/>
      <c r="K56">
        <v>717933304281956</v>
      </c>
    </row>
    <row r="57" spans="1:11" x14ac:dyDescent="0.3">
      <c r="A57" s="35"/>
      <c r="B57" s="35"/>
      <c r="C57" s="35"/>
      <c r="D57" s="35">
        <v>1</v>
      </c>
      <c r="E57" s="35"/>
      <c r="F57" s="37">
        <f>G51*K53</f>
        <v>-0.99945968111939998</v>
      </c>
    </row>
    <row r="58" spans="1:11" x14ac:dyDescent="0.3">
      <c r="A58" s="6"/>
      <c r="B58" s="6"/>
      <c r="C58" s="6"/>
      <c r="E58" s="6" t="s">
        <v>56</v>
      </c>
      <c r="F58" s="37">
        <f>G52*K53</f>
        <v>3.2866495523599937E-2</v>
      </c>
    </row>
    <row r="59" spans="1:11" x14ac:dyDescent="0.3">
      <c r="A59" s="6"/>
      <c r="B59" s="6"/>
      <c r="C59" s="6"/>
      <c r="E59" s="6"/>
      <c r="F59" s="37">
        <f>G53*K53</f>
        <v>3.7321401994017876E-4</v>
      </c>
    </row>
    <row r="60" spans="1:11" x14ac:dyDescent="0.3">
      <c r="A60" s="6"/>
      <c r="B60" s="6"/>
      <c r="C60" s="6"/>
      <c r="E60" s="6"/>
      <c r="F60" s="15"/>
    </row>
    <row r="61" spans="1:11" x14ac:dyDescent="0.3">
      <c r="A61" s="6"/>
      <c r="B61" s="6"/>
      <c r="C61" s="6"/>
      <c r="E61" s="6"/>
      <c r="F61" s="15"/>
    </row>
    <row r="62" spans="1:11" x14ac:dyDescent="0.3">
      <c r="A62" t="s">
        <v>104</v>
      </c>
      <c r="E62" t="s">
        <v>44</v>
      </c>
      <c r="F62" t="s">
        <v>38</v>
      </c>
      <c r="G62" t="s">
        <v>51</v>
      </c>
    </row>
    <row r="63" spans="1:11" x14ac:dyDescent="0.3">
      <c r="A63" s="6">
        <f xml:space="preserve"> 6.075842302009 - 2.45465</f>
        <v>3.6211923020089998</v>
      </c>
      <c r="B63" s="6">
        <v>4.1100669288999997E-2</v>
      </c>
      <c r="C63" s="6">
        <v>0</v>
      </c>
      <c r="E63">
        <v>-1.249747698</v>
      </c>
      <c r="F63" t="s">
        <v>99</v>
      </c>
    </row>
    <row r="64" spans="1:11" x14ac:dyDescent="0.3">
      <c r="A64" s="6">
        <v>4.1100669288999997E-2</v>
      </c>
      <c r="B64" s="6">
        <f xml:space="preserve"> 7.323891297842 - 2.45465</f>
        <v>4.8692412978419997</v>
      </c>
      <c r="C64" s="6">
        <v>4.1100669288999997E-2</v>
      </c>
      <c r="F64" t="s">
        <v>100</v>
      </c>
      <c r="G64" t="s">
        <v>99</v>
      </c>
    </row>
    <row r="65" spans="1:11" x14ac:dyDescent="0.3">
      <c r="A65" s="6">
        <v>0</v>
      </c>
      <c r="B65" s="6">
        <v>4.1100669288999997E-2</v>
      </c>
      <c r="C65" s="6">
        <f xml:space="preserve"> 2.454997322377 - 2.45465</f>
        <v>3.4732237699985902E-4</v>
      </c>
      <c r="G65" t="s">
        <v>101</v>
      </c>
    </row>
    <row r="66" spans="1:11" x14ac:dyDescent="0.3">
      <c r="A66" s="6"/>
      <c r="B66" s="6"/>
      <c r="C66" s="6"/>
    </row>
    <row r="67" spans="1:11" x14ac:dyDescent="0.3">
      <c r="B67" s="95">
        <v>9.5815000000000003E-5</v>
      </c>
      <c r="C67" s="95"/>
      <c r="F67" s="36"/>
      <c r="G67" s="27">
        <v>9.5815000000000003E-5</v>
      </c>
      <c r="H67" s="6"/>
    </row>
    <row r="68" spans="1:11" x14ac:dyDescent="0.3">
      <c r="B68" s="95">
        <v>-8.4417499999999996E-3</v>
      </c>
      <c r="C68" s="95"/>
      <c r="F68" s="36"/>
      <c r="G68" s="27">
        <v>-8.4417499999999996E-3</v>
      </c>
      <c r="H68" s="6"/>
    </row>
    <row r="69" spans="1:11" x14ac:dyDescent="0.3">
      <c r="A69" s="26"/>
      <c r="B69" s="107">
        <v>1</v>
      </c>
      <c r="C69" s="107"/>
      <c r="D69" s="26"/>
      <c r="E69" s="108" t="s">
        <v>56</v>
      </c>
      <c r="F69" s="26"/>
      <c r="G69" s="25">
        <v>1</v>
      </c>
      <c r="H69" s="25"/>
      <c r="I69" s="26"/>
      <c r="K69" s="15">
        <f>SQRT(100000000000000/K72)</f>
        <v>0.99996436574300085</v>
      </c>
    </row>
    <row r="70" spans="1:11" x14ac:dyDescent="0.3">
      <c r="A70" s="6"/>
      <c r="B70" s="6"/>
      <c r="C70" s="6"/>
      <c r="E70" s="108"/>
    </row>
    <row r="71" spans="1:11" x14ac:dyDescent="0.3">
      <c r="A71" s="6"/>
      <c r="B71" s="6"/>
      <c r="D71" s="35">
        <v>9.5815000000000003E-5</v>
      </c>
      <c r="E71" s="35"/>
      <c r="G71" s="32">
        <f>SQRT(MMULT(A72:C72,D71:D73)^2)</f>
        <v>1.0000712723235767</v>
      </c>
      <c r="K71" s="32">
        <v>1.0000712723235801</v>
      </c>
    </row>
    <row r="72" spans="1:11" x14ac:dyDescent="0.3">
      <c r="A72" s="35">
        <v>9.5815000000000003E-5</v>
      </c>
      <c r="B72" s="35">
        <v>-8.4417499999999996E-3</v>
      </c>
      <c r="C72" s="35">
        <v>1</v>
      </c>
      <c r="D72" s="35">
        <v>-8.4417499999999996E-3</v>
      </c>
      <c r="E72" s="35"/>
      <c r="K72">
        <v>100007127232358</v>
      </c>
    </row>
    <row r="73" spans="1:11" x14ac:dyDescent="0.3">
      <c r="A73" s="35"/>
      <c r="B73" s="35"/>
      <c r="C73" s="35"/>
      <c r="D73" s="35">
        <v>1</v>
      </c>
      <c r="E73" s="35"/>
      <c r="F73" s="38">
        <f>G67*K69</f>
        <v>9.5811585703665629E-5</v>
      </c>
    </row>
    <row r="74" spans="1:11" x14ac:dyDescent="0.3">
      <c r="A74" s="6"/>
      <c r="B74" s="6"/>
      <c r="C74" s="6"/>
      <c r="E74" s="6" t="s">
        <v>56</v>
      </c>
      <c r="F74" s="37">
        <f>G68*K69</f>
        <v>-8.4414491845109779E-3</v>
      </c>
      <c r="G74" s="33"/>
    </row>
    <row r="75" spans="1:11" x14ac:dyDescent="0.3">
      <c r="A75" s="6"/>
      <c r="B75" s="6"/>
      <c r="C75" s="6"/>
      <c r="E75" s="6"/>
      <c r="F75" s="37">
        <f>G69*K69</f>
        <v>0.99996436574300085</v>
      </c>
    </row>
    <row r="76" spans="1:11" x14ac:dyDescent="0.3">
      <c r="A76" s="6"/>
      <c r="B76" s="6"/>
      <c r="C76" s="6"/>
      <c r="E76" s="6"/>
      <c r="F76" s="15"/>
    </row>
    <row r="77" spans="1:11" x14ac:dyDescent="0.3">
      <c r="A77" s="6"/>
      <c r="B77" s="6"/>
      <c r="C77" s="6"/>
    </row>
    <row r="78" spans="1:11" x14ac:dyDescent="0.3">
      <c r="B78" s="23">
        <v>3.2868497608937994E-2</v>
      </c>
      <c r="C78" s="23">
        <v>0.99945968111939998</v>
      </c>
      <c r="D78" s="23">
        <v>9.5811585703665602E-5</v>
      </c>
    </row>
    <row r="79" spans="1:11" x14ac:dyDescent="0.3">
      <c r="A79" t="s">
        <v>106</v>
      </c>
      <c r="B79">
        <v>0.99942410107408253</v>
      </c>
      <c r="C79">
        <v>3.2866495523599937E-2</v>
      </c>
      <c r="D79">
        <v>-8.4414491845109779E-3</v>
      </c>
    </row>
    <row r="80" spans="1:11" x14ac:dyDescent="0.3">
      <c r="B80">
        <v>8.4337451463176675E-3</v>
      </c>
      <c r="C80">
        <v>3.7321401994017876E-4</v>
      </c>
      <c r="D80">
        <v>0.99996436574300085</v>
      </c>
    </row>
    <row r="83" spans="1:6" x14ac:dyDescent="0.3">
      <c r="B83" s="39">
        <v>3.2868497608937994E-2</v>
      </c>
      <c r="C83" s="16">
        <v>0.99942410107408253</v>
      </c>
      <c r="D83" s="16">
        <v>8.4337451463176675E-3</v>
      </c>
    </row>
    <row r="84" spans="1:6" x14ac:dyDescent="0.3">
      <c r="A84" t="s">
        <v>105</v>
      </c>
      <c r="B84" s="39">
        <v>0.99945968111939998</v>
      </c>
      <c r="C84" s="16">
        <v>-3.2866495523599902E-2</v>
      </c>
      <c r="D84" s="16">
        <v>-3.7321401994017898E-4</v>
      </c>
    </row>
    <row r="85" spans="1:6" x14ac:dyDescent="0.3">
      <c r="B85" s="39">
        <v>-9.5811585703665602E-5</v>
      </c>
      <c r="C85" s="16">
        <v>8.4414491845109796E-3</v>
      </c>
      <c r="D85" s="16">
        <v>0.99996436574300096</v>
      </c>
      <c r="F85">
        <v>7.32559</v>
      </c>
    </row>
    <row r="86" spans="1:6" x14ac:dyDescent="0.3">
      <c r="F86">
        <v>6.0744899999999999</v>
      </c>
    </row>
    <row r="87" spans="1:6" x14ac:dyDescent="0.3">
      <c r="F87">
        <v>2.45465</v>
      </c>
    </row>
    <row r="89" spans="1:6" x14ac:dyDescent="0.3">
      <c r="A89" t="s">
        <v>107</v>
      </c>
      <c r="B89">
        <f>SQRT(F85)</f>
        <v>2.7065827162678771</v>
      </c>
      <c r="C89">
        <v>0</v>
      </c>
      <c r="D89">
        <v>0</v>
      </c>
    </row>
    <row r="90" spans="1:6" x14ac:dyDescent="0.3">
      <c r="B90">
        <v>0</v>
      </c>
      <c r="C90">
        <f>SQRT(F86)</f>
        <v>2.4646480478964943</v>
      </c>
      <c r="D90">
        <v>0</v>
      </c>
    </row>
    <row r="91" spans="1:6" x14ac:dyDescent="0.3">
      <c r="B91">
        <v>0</v>
      </c>
      <c r="C91">
        <v>0</v>
      </c>
      <c r="D91">
        <f>SQRT(F87)</f>
        <v>1.5667322681300722</v>
      </c>
    </row>
    <row r="94" spans="1:6" x14ac:dyDescent="0.3">
      <c r="B94">
        <f t="array" ref="B94:D96">MMULT(B83:D85,B89:D91)</f>
        <v>8.8961307538043613E-2</v>
      </c>
      <c r="C94">
        <v>2.463228659732946</v>
      </c>
      <c r="D94">
        <v>1.3213420661921266E-2</v>
      </c>
      <c r="F94">
        <f>SQRT(SUM(B94:D94))</f>
        <v>1.6016876686585655</v>
      </c>
    </row>
    <row r="95" spans="1:6" x14ac:dyDescent="0.3">
      <c r="B95">
        <v>2.7051202985243719</v>
      </c>
      <c r="C95">
        <v>-8.1004344033439368E-2</v>
      </c>
      <c r="D95">
        <v>-5.8472644795881862E-4</v>
      </c>
      <c r="F95">
        <f t="shared" ref="F95:F96" si="0">SQRT(SUM(B95:D95))</f>
        <v>1.6197318383124328</v>
      </c>
    </row>
    <row r="96" spans="1:6" x14ac:dyDescent="0.3">
      <c r="B96">
        <v>-2.5932198188375976E-4</v>
      </c>
      <c r="C96">
        <v>2.0805201254022441E-2</v>
      </c>
      <c r="D96">
        <v>1.5666764387897809</v>
      </c>
      <c r="F96">
        <f t="shared" si="0"/>
        <v>1.2598501173004348</v>
      </c>
    </row>
  </sheetData>
  <mergeCells count="14">
    <mergeCell ref="B67:C67"/>
    <mergeCell ref="B68:C68"/>
    <mergeCell ref="B69:C69"/>
    <mergeCell ref="E69:E70"/>
    <mergeCell ref="B51:C51"/>
    <mergeCell ref="B52:C52"/>
    <mergeCell ref="B53:C53"/>
    <mergeCell ref="E53:E54"/>
    <mergeCell ref="E12:E14"/>
    <mergeCell ref="K12:K14"/>
    <mergeCell ref="B35:C35"/>
    <mergeCell ref="B36:C36"/>
    <mergeCell ref="B37:C37"/>
    <mergeCell ref="E37:E3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F755B-5411-4E02-B9FD-2F1E242A0639}">
  <dimension ref="A4:U96"/>
  <sheetViews>
    <sheetView topLeftCell="A4" workbookViewId="0">
      <selection activeCell="D41" sqref="D41"/>
    </sheetView>
  </sheetViews>
  <sheetFormatPr defaultRowHeight="14.4" x14ac:dyDescent="0.3"/>
  <cols>
    <col min="1" max="1" width="19.21875" customWidth="1"/>
    <col min="2" max="2" width="29" bestFit="1" customWidth="1"/>
    <col min="3" max="3" width="20.5546875" customWidth="1"/>
    <col min="4" max="4" width="19.6640625" customWidth="1"/>
    <col min="5" max="5" width="21" customWidth="1"/>
    <col min="6" max="6" width="26" customWidth="1"/>
    <col min="7" max="7" width="35.109375" bestFit="1" customWidth="1"/>
    <col min="10" max="10" width="9.6640625" bestFit="1" customWidth="1"/>
    <col min="11" max="11" width="26.5546875" bestFit="1" customWidth="1"/>
    <col min="13" max="15" width="17.33203125" bestFit="1" customWidth="1"/>
  </cols>
  <sheetData>
    <row r="4" spans="1:21" x14ac:dyDescent="0.3">
      <c r="A4" s="22">
        <v>1.17609125905568</v>
      </c>
      <c r="B4" s="22">
        <v>1.4771212547196599</v>
      </c>
      <c r="C4" s="22">
        <v>1.4771212547196599</v>
      </c>
      <c r="D4" s="22">
        <v>1.4771212547196599</v>
      </c>
      <c r="E4" s="22">
        <v>1.4771212547196599</v>
      </c>
      <c r="F4" s="22">
        <v>1.4771212547196599</v>
      </c>
      <c r="G4" s="22">
        <v>0</v>
      </c>
      <c r="H4" s="22">
        <v>0</v>
      </c>
      <c r="I4" s="22">
        <v>0</v>
      </c>
      <c r="J4" s="22">
        <v>0</v>
      </c>
      <c r="K4" s="22">
        <v>0</v>
      </c>
      <c r="L4" s="22">
        <v>0</v>
      </c>
      <c r="M4" s="22">
        <v>0</v>
      </c>
      <c r="N4" s="22">
        <v>0</v>
      </c>
      <c r="O4" s="22">
        <v>0</v>
      </c>
      <c r="S4" s="22">
        <v>1.17609125905568</v>
      </c>
      <c r="T4" s="22">
        <v>1.17609125905568</v>
      </c>
      <c r="U4" s="6">
        <v>0</v>
      </c>
    </row>
    <row r="5" spans="1:21" x14ac:dyDescent="0.3">
      <c r="A5" s="22">
        <v>1.17609125905568</v>
      </c>
      <c r="B5" s="6">
        <v>0</v>
      </c>
      <c r="C5" s="6">
        <v>0</v>
      </c>
      <c r="D5" s="6">
        <v>0</v>
      </c>
      <c r="E5" s="6">
        <v>0</v>
      </c>
      <c r="F5" s="6">
        <v>0</v>
      </c>
      <c r="G5" s="6">
        <v>1.4771212547196599</v>
      </c>
      <c r="H5" s="6">
        <v>1.4771212547196599</v>
      </c>
      <c r="I5" s="6">
        <v>1.4771212547196599</v>
      </c>
      <c r="J5" s="6">
        <v>1.4771212547196599</v>
      </c>
      <c r="K5" s="6">
        <v>1.17609125905568</v>
      </c>
      <c r="L5" s="6">
        <v>1.4771212547196599</v>
      </c>
      <c r="M5" s="6">
        <v>1.4771212547196599</v>
      </c>
      <c r="N5" s="6">
        <v>0</v>
      </c>
      <c r="O5" s="6">
        <v>0</v>
      </c>
      <c r="Q5" s="22" t="s">
        <v>77</v>
      </c>
      <c r="S5" s="22">
        <v>1.4771212547196599</v>
      </c>
      <c r="T5" s="6">
        <v>0</v>
      </c>
      <c r="U5" s="6">
        <v>0</v>
      </c>
    </row>
    <row r="6" spans="1:21" x14ac:dyDescent="0.3">
      <c r="A6" s="6">
        <v>0</v>
      </c>
      <c r="B6" s="6">
        <v>0</v>
      </c>
      <c r="C6" s="6">
        <v>0</v>
      </c>
      <c r="D6" s="6">
        <v>0</v>
      </c>
      <c r="E6" s="6">
        <v>0</v>
      </c>
      <c r="F6" s="6">
        <v>0</v>
      </c>
      <c r="G6" s="6">
        <v>0</v>
      </c>
      <c r="H6" s="6">
        <v>0</v>
      </c>
      <c r="I6" s="6">
        <v>0</v>
      </c>
      <c r="J6" s="6">
        <v>0</v>
      </c>
      <c r="K6" s="6">
        <v>1.17609125905568</v>
      </c>
      <c r="L6" s="6">
        <v>0</v>
      </c>
      <c r="M6" s="6">
        <v>0</v>
      </c>
      <c r="N6" s="6">
        <v>1.4771212547196599</v>
      </c>
      <c r="O6" s="6">
        <v>1.4771212547196599</v>
      </c>
      <c r="S6" s="22">
        <v>1.4771212547196599</v>
      </c>
      <c r="T6" s="6">
        <v>0</v>
      </c>
      <c r="U6" s="6">
        <v>0</v>
      </c>
    </row>
    <row r="7" spans="1:21" x14ac:dyDescent="0.3">
      <c r="S7" s="22">
        <v>1.4771212547196599</v>
      </c>
      <c r="T7" s="6">
        <v>0</v>
      </c>
      <c r="U7" s="6">
        <v>0</v>
      </c>
    </row>
    <row r="8" spans="1:21" x14ac:dyDescent="0.3">
      <c r="S8" s="22">
        <v>1.4771212547196599</v>
      </c>
      <c r="T8" s="6">
        <v>0</v>
      </c>
      <c r="U8" s="6">
        <v>0</v>
      </c>
    </row>
    <row r="9" spans="1:21" x14ac:dyDescent="0.3">
      <c r="S9" s="22">
        <v>1.4771212547196599</v>
      </c>
      <c r="T9" s="6">
        <v>0</v>
      </c>
      <c r="U9" s="6">
        <v>0</v>
      </c>
    </row>
    <row r="10" spans="1:21" x14ac:dyDescent="0.3">
      <c r="A10" t="s">
        <v>92</v>
      </c>
      <c r="S10" s="22">
        <v>0</v>
      </c>
      <c r="T10" s="6">
        <v>1.4771212547196599</v>
      </c>
      <c r="U10" s="6">
        <v>0</v>
      </c>
    </row>
    <row r="11" spans="1:21" x14ac:dyDescent="0.3">
      <c r="S11" s="22">
        <v>0</v>
      </c>
      <c r="T11" s="6">
        <v>1.4771212547196599</v>
      </c>
      <c r="U11" s="6">
        <v>0</v>
      </c>
    </row>
    <row r="12" spans="1:21" x14ac:dyDescent="0.3">
      <c r="A12">
        <f t="array" ref="A12:C14">MMULT(A4:O6,S4:U18)</f>
        <v>12.292626655350087</v>
      </c>
      <c r="B12">
        <v>1.3831906496271746</v>
      </c>
      <c r="C12">
        <v>0</v>
      </c>
      <c r="E12" s="92" t="s">
        <v>31</v>
      </c>
      <c r="G12" s="9" t="s">
        <v>29</v>
      </c>
      <c r="H12" s="6">
        <v>0</v>
      </c>
      <c r="I12" s="6">
        <v>0</v>
      </c>
      <c r="K12" s="106" t="s">
        <v>56</v>
      </c>
      <c r="M12" s="6" t="s">
        <v>89</v>
      </c>
      <c r="N12" s="6">
        <v>4.1100669288999997E-2</v>
      </c>
      <c r="O12" s="6">
        <v>0</v>
      </c>
      <c r="S12" s="22">
        <v>0</v>
      </c>
      <c r="T12" s="6">
        <v>1.4771212547196599</v>
      </c>
      <c r="U12" s="6">
        <v>0</v>
      </c>
    </row>
    <row r="13" spans="1:21" ht="14.4" customHeight="1" x14ac:dyDescent="0.3">
      <c r="A13">
        <v>1.3831906496271746</v>
      </c>
      <c r="B13">
        <v>15.857704506121845</v>
      </c>
      <c r="C13">
        <v>1.3831906496271746</v>
      </c>
      <c r="E13" s="92"/>
      <c r="G13" s="6">
        <v>0</v>
      </c>
      <c r="H13" s="9" t="s">
        <v>29</v>
      </c>
      <c r="I13" s="6">
        <v>0</v>
      </c>
      <c r="K13" s="106"/>
      <c r="M13" s="6">
        <v>4.1100669288999997E-2</v>
      </c>
      <c r="N13" s="6" t="s">
        <v>90</v>
      </c>
      <c r="O13" s="6">
        <v>4.1100669288999997E-2</v>
      </c>
      <c r="S13" s="22">
        <v>0</v>
      </c>
      <c r="T13" s="6">
        <v>1.4771212547196599</v>
      </c>
      <c r="U13" s="6">
        <v>0</v>
      </c>
    </row>
    <row r="14" spans="1:21" ht="14.4" customHeight="1" x14ac:dyDescent="0.3">
      <c r="A14">
        <v>0</v>
      </c>
      <c r="B14">
        <v>1.3831906496271746</v>
      </c>
      <c r="C14">
        <v>5.7469650519163391</v>
      </c>
      <c r="E14" s="92"/>
      <c r="G14" s="6">
        <v>0</v>
      </c>
      <c r="H14" s="6">
        <v>0</v>
      </c>
      <c r="I14" s="9" t="s">
        <v>29</v>
      </c>
      <c r="K14" s="106"/>
      <c r="M14" s="6">
        <v>0</v>
      </c>
      <c r="N14" s="6">
        <v>4.1100669288999997E-2</v>
      </c>
      <c r="O14" s="6" t="s">
        <v>91</v>
      </c>
      <c r="S14" s="22">
        <v>0</v>
      </c>
      <c r="T14" s="6">
        <v>1.17609125905568</v>
      </c>
      <c r="U14" s="6">
        <v>1.17609125905568</v>
      </c>
    </row>
    <row r="15" spans="1:21" ht="14.4" customHeight="1" x14ac:dyDescent="0.3">
      <c r="S15" s="22">
        <v>0</v>
      </c>
      <c r="T15" s="6">
        <v>1.4771212547196599</v>
      </c>
      <c r="U15" s="6">
        <v>0</v>
      </c>
    </row>
    <row r="16" spans="1:21" x14ac:dyDescent="0.3">
      <c r="S16" s="22">
        <v>0</v>
      </c>
      <c r="T16" s="6">
        <v>1.4771212547196599</v>
      </c>
      <c r="U16" s="6">
        <v>0</v>
      </c>
    </row>
    <row r="17" spans="1:21" x14ac:dyDescent="0.3">
      <c r="A17" t="s">
        <v>93</v>
      </c>
      <c r="S17" s="22">
        <v>0</v>
      </c>
      <c r="T17" s="6">
        <v>0</v>
      </c>
      <c r="U17" s="6">
        <v>1.4771212547196599</v>
      </c>
    </row>
    <row r="18" spans="1:21" x14ac:dyDescent="0.3">
      <c r="A18" s="17" t="s">
        <v>108</v>
      </c>
      <c r="B18" s="17">
        <v>1.3831906496271746</v>
      </c>
      <c r="C18" s="17">
        <v>0</v>
      </c>
      <c r="D18" s="40" t="s">
        <v>111</v>
      </c>
      <c r="E18" s="40">
        <v>1.3831906496271746</v>
      </c>
      <c r="F18" s="40">
        <v>0</v>
      </c>
      <c r="S18" s="22">
        <v>0</v>
      </c>
      <c r="T18" s="6">
        <v>0</v>
      </c>
      <c r="U18" s="6">
        <v>1.4771212547196599</v>
      </c>
    </row>
    <row r="19" spans="1:21" x14ac:dyDescent="0.3">
      <c r="A19" s="17">
        <v>1.3831906496271746</v>
      </c>
      <c r="B19" s="17" t="s">
        <v>109</v>
      </c>
      <c r="C19" s="17">
        <v>1.3831906496271746</v>
      </c>
      <c r="D19" s="40">
        <v>1.3831906496271746</v>
      </c>
      <c r="E19" s="40" t="s">
        <v>112</v>
      </c>
      <c r="F19" s="40">
        <v>1.3831906496271746</v>
      </c>
    </row>
    <row r="20" spans="1:21" x14ac:dyDescent="0.3">
      <c r="A20" s="17">
        <v>0</v>
      </c>
      <c r="B20" s="17">
        <v>1.3831906496271746</v>
      </c>
      <c r="C20" s="17" t="s">
        <v>110</v>
      </c>
      <c r="D20" s="40">
        <v>0</v>
      </c>
      <c r="E20" s="40">
        <v>1.3831906496271746</v>
      </c>
      <c r="F20" s="40" t="s">
        <v>113</v>
      </c>
      <c r="S20" s="22"/>
      <c r="T20" s="6"/>
      <c r="U20" s="6"/>
    </row>
    <row r="21" spans="1:21" x14ac:dyDescent="0.3">
      <c r="S21" s="22"/>
      <c r="T21" s="6"/>
      <c r="U21" s="6"/>
    </row>
    <row r="22" spans="1:21" x14ac:dyDescent="0.3">
      <c r="A22" t="s">
        <v>87</v>
      </c>
      <c r="S22" s="22"/>
      <c r="T22" s="6"/>
      <c r="U22" s="6"/>
    </row>
    <row r="23" spans="1:21" x14ac:dyDescent="0.3">
      <c r="A23" t="s">
        <v>114</v>
      </c>
    </row>
    <row r="24" spans="1:21" x14ac:dyDescent="0.3">
      <c r="S24" s="22"/>
      <c r="T24" s="6"/>
      <c r="U24" s="6"/>
    </row>
    <row r="25" spans="1:21" x14ac:dyDescent="0.3">
      <c r="A25" t="s">
        <v>79</v>
      </c>
      <c r="B25" t="s">
        <v>83</v>
      </c>
      <c r="S25" s="22"/>
      <c r="T25" s="6"/>
      <c r="U25" s="6"/>
    </row>
    <row r="26" spans="1:21" x14ac:dyDescent="0.3">
      <c r="A26" t="s">
        <v>119</v>
      </c>
      <c r="B26" t="s">
        <v>116</v>
      </c>
    </row>
    <row r="27" spans="1:21" x14ac:dyDescent="0.3">
      <c r="A27" t="s">
        <v>120</v>
      </c>
      <c r="B27" t="s">
        <v>117</v>
      </c>
    </row>
    <row r="28" spans="1:21" x14ac:dyDescent="0.3">
      <c r="A28" t="s">
        <v>121</v>
      </c>
      <c r="B28" t="s">
        <v>118</v>
      </c>
    </row>
    <row r="30" spans="1:21" x14ac:dyDescent="0.3">
      <c r="A30" t="s">
        <v>115</v>
      </c>
    </row>
    <row r="31" spans="1:21" x14ac:dyDescent="0.3">
      <c r="A31" s="40">
        <f xml:space="preserve"> 12.2926266553501 - 16.491</f>
        <v>-4.1983733446498999</v>
      </c>
      <c r="B31" s="40">
        <v>1.3831906496271746</v>
      </c>
      <c r="C31" s="40">
        <v>0</v>
      </c>
    </row>
    <row r="32" spans="1:21" x14ac:dyDescent="0.3">
      <c r="A32" s="40">
        <v>1.3831906496271746</v>
      </c>
      <c r="B32" s="40">
        <f xml:space="preserve"> 15.8577045061218 - 16.491</f>
        <v>-0.63329549387819917</v>
      </c>
      <c r="C32" s="40">
        <v>1.3831906496271746</v>
      </c>
    </row>
    <row r="33" spans="1:11" x14ac:dyDescent="0.3">
      <c r="A33" s="40">
        <v>0</v>
      </c>
      <c r="B33" s="40">
        <v>1.3831906496271746</v>
      </c>
      <c r="C33" s="40">
        <f xml:space="preserve"> 5.74696505191634 - 16.491</f>
        <v>-10.744034948083659</v>
      </c>
    </row>
    <row r="34" spans="1:11" x14ac:dyDescent="0.3">
      <c r="A34" s="6"/>
      <c r="B34" s="6"/>
      <c r="C34" s="6"/>
    </row>
    <row r="35" spans="1:11" x14ac:dyDescent="0.3">
      <c r="B35" s="95">
        <v>2.5589400000000002</v>
      </c>
      <c r="C35" s="95"/>
      <c r="G35" s="27">
        <v>2.5589400000000002</v>
      </c>
      <c r="H35" s="29"/>
    </row>
    <row r="36" spans="1:11" x14ac:dyDescent="0.3">
      <c r="B36" s="95">
        <v>7.7678799999999999</v>
      </c>
      <c r="C36" s="95"/>
      <c r="G36" s="27">
        <v>7.7678799999999999</v>
      </c>
      <c r="H36" s="29"/>
    </row>
    <row r="37" spans="1:11" x14ac:dyDescent="0.3">
      <c r="A37" s="26"/>
      <c r="B37" s="107">
        <v>1</v>
      </c>
      <c r="C37" s="107"/>
      <c r="D37" s="26"/>
      <c r="E37" s="108" t="s">
        <v>56</v>
      </c>
      <c r="F37" s="26"/>
      <c r="G37" s="25">
        <v>1</v>
      </c>
      <c r="H37" s="28"/>
      <c r="I37" s="26"/>
      <c r="K37" s="15">
        <f xml:space="preserve"> SQRT(1000000000/67888133618)</f>
        <v>0.12136768422528851</v>
      </c>
    </row>
    <row r="38" spans="1:11" x14ac:dyDescent="0.3">
      <c r="A38" s="6"/>
      <c r="B38" s="6"/>
      <c r="C38" s="6"/>
      <c r="E38" s="108"/>
    </row>
    <row r="39" spans="1:11" x14ac:dyDescent="0.3">
      <c r="A39" s="6"/>
      <c r="B39" s="6"/>
      <c r="D39" s="35">
        <v>2.5589400000000002</v>
      </c>
      <c r="E39" s="35"/>
      <c r="G39" s="30">
        <f>SQRT(MMULT(A40:C40,D39:D41)^2)</f>
        <v>67.888133617999998</v>
      </c>
    </row>
    <row r="40" spans="1:11" x14ac:dyDescent="0.3">
      <c r="A40" s="35">
        <v>2.5589400000000002</v>
      </c>
      <c r="B40" s="35">
        <v>7.7678799999999999</v>
      </c>
      <c r="C40" s="35">
        <v>1</v>
      </c>
      <c r="D40" s="35">
        <v>7.7678799999999999</v>
      </c>
      <c r="E40" s="35"/>
    </row>
    <row r="41" spans="1:11" x14ac:dyDescent="0.3">
      <c r="A41" s="35"/>
      <c r="B41" s="35"/>
      <c r="C41" s="35"/>
      <c r="D41" s="35">
        <v>1</v>
      </c>
      <c r="E41" s="35"/>
      <c r="F41" s="37">
        <f>G35*K37</f>
        <v>0.31057262187145984</v>
      </c>
    </row>
    <row r="42" spans="1:11" x14ac:dyDescent="0.3">
      <c r="A42" s="6"/>
      <c r="B42" s="6"/>
      <c r="C42" s="6"/>
      <c r="E42" s="6" t="s">
        <v>56</v>
      </c>
      <c r="F42" s="37">
        <f>G36*K37</f>
        <v>0.94276960693993417</v>
      </c>
    </row>
    <row r="43" spans="1:11" x14ac:dyDescent="0.3">
      <c r="A43" s="6"/>
      <c r="B43" s="6"/>
      <c r="C43" s="6"/>
      <c r="E43" s="6"/>
      <c r="F43" s="37">
        <f>G37*K37</f>
        <v>0.12136768422528851</v>
      </c>
    </row>
    <row r="44" spans="1:11" x14ac:dyDescent="0.3">
      <c r="A44" s="6"/>
      <c r="B44" s="6"/>
      <c r="C44" s="6"/>
      <c r="E44" s="6"/>
      <c r="F44" s="15"/>
    </row>
    <row r="45" spans="1:11" x14ac:dyDescent="0.3">
      <c r="A45" s="6"/>
      <c r="B45" s="6"/>
      <c r="C45" s="6"/>
      <c r="E45" s="6"/>
      <c r="F45" s="15"/>
    </row>
    <row r="46" spans="1:11" x14ac:dyDescent="0.3">
      <c r="A46" t="s">
        <v>122</v>
      </c>
    </row>
    <row r="47" spans="1:11" x14ac:dyDescent="0.3">
      <c r="A47" s="40">
        <f xml:space="preserve"> 12.2926266553501 - 11.85</f>
        <v>0.44262665535010015</v>
      </c>
      <c r="B47" s="40">
        <v>1.3831906496271746</v>
      </c>
      <c r="C47" s="40">
        <v>0</v>
      </c>
    </row>
    <row r="48" spans="1:11" x14ac:dyDescent="0.3">
      <c r="A48" s="40">
        <v>1.3831906496271746</v>
      </c>
      <c r="B48" s="40">
        <f xml:space="preserve"> 15.8577045061218 - 11.85</f>
        <v>4.0077045061218008</v>
      </c>
      <c r="C48" s="40">
        <v>1.3831906496271746</v>
      </c>
    </row>
    <row r="49" spans="1:11" x14ac:dyDescent="0.3">
      <c r="A49" s="40">
        <v>0</v>
      </c>
      <c r="B49" s="40">
        <v>1.3831906496271746</v>
      </c>
      <c r="C49" s="40">
        <f xml:space="preserve"> 5.74696505191634 - 11.85</f>
        <v>-6.1030349480836596</v>
      </c>
    </row>
    <row r="50" spans="1:11" x14ac:dyDescent="0.3">
      <c r="A50" s="6"/>
      <c r="B50" s="6"/>
      <c r="C50" s="6"/>
    </row>
    <row r="51" spans="1:11" x14ac:dyDescent="0.3">
      <c r="B51" s="95">
        <v>-13.7844</v>
      </c>
      <c r="C51" s="95"/>
      <c r="G51" s="6">
        <v>-13.7844</v>
      </c>
      <c r="H51" s="29"/>
    </row>
    <row r="52" spans="1:11" x14ac:dyDescent="0.3">
      <c r="B52" s="95">
        <v>4.41221</v>
      </c>
      <c r="C52" s="95"/>
      <c r="G52" s="6">
        <v>4.41221</v>
      </c>
      <c r="H52" s="29"/>
    </row>
    <row r="53" spans="1:11" x14ac:dyDescent="0.3">
      <c r="A53" s="26"/>
      <c r="B53" s="107">
        <v>1</v>
      </c>
      <c r="C53" s="107"/>
      <c r="D53" s="26"/>
      <c r="E53" s="108" t="s">
        <v>56</v>
      </c>
      <c r="F53" s="26"/>
      <c r="G53" s="25">
        <v>1</v>
      </c>
      <c r="H53" s="28"/>
      <c r="I53" s="26"/>
      <c r="K53" s="15">
        <f>SQRT(10000000000/2104772804441)</f>
        <v>6.8928271541734323E-2</v>
      </c>
    </row>
    <row r="54" spans="1:11" x14ac:dyDescent="0.3">
      <c r="A54" s="6"/>
      <c r="B54" s="6"/>
      <c r="C54" s="6"/>
      <c r="E54" s="108"/>
    </row>
    <row r="55" spans="1:11" x14ac:dyDescent="0.3">
      <c r="A55" s="6"/>
      <c r="B55" s="6"/>
      <c r="D55" s="35">
        <v>-13.7844</v>
      </c>
      <c r="E55" s="35"/>
      <c r="G55" s="31">
        <f>SQRT(MMULT(A56:C56,D55:D57)^2)</f>
        <v>210.47728044409999</v>
      </c>
      <c r="K55" s="31">
        <v>7179333.0428195596</v>
      </c>
    </row>
    <row r="56" spans="1:11" x14ac:dyDescent="0.3">
      <c r="A56" s="35">
        <v>-13.7844</v>
      </c>
      <c r="B56" s="35">
        <v>4.41221</v>
      </c>
      <c r="C56" s="35">
        <v>1</v>
      </c>
      <c r="D56" s="35">
        <v>4.41221</v>
      </c>
      <c r="E56" s="35"/>
      <c r="K56">
        <v>717933304281956</v>
      </c>
    </row>
    <row r="57" spans="1:11" x14ac:dyDescent="0.3">
      <c r="A57" s="35"/>
      <c r="B57" s="35"/>
      <c r="C57" s="35"/>
      <c r="D57" s="35">
        <v>1</v>
      </c>
      <c r="E57" s="35"/>
      <c r="F57" s="37">
        <f>G51*K53</f>
        <v>-0.95013486623988264</v>
      </c>
    </row>
    <row r="58" spans="1:11" x14ac:dyDescent="0.3">
      <c r="A58" s="6"/>
      <c r="B58" s="6"/>
      <c r="C58" s="6"/>
      <c r="E58" s="6" t="s">
        <v>56</v>
      </c>
      <c r="F58" s="37">
        <f>G52*K53</f>
        <v>0.30412600897915559</v>
      </c>
    </row>
    <row r="59" spans="1:11" x14ac:dyDescent="0.3">
      <c r="A59" s="6"/>
      <c r="B59" s="6"/>
      <c r="C59" s="6"/>
      <c r="E59" s="6"/>
      <c r="F59" s="37">
        <f>G53*K53</f>
        <v>6.8928271541734323E-2</v>
      </c>
    </row>
    <row r="60" spans="1:11" x14ac:dyDescent="0.3">
      <c r="A60" s="6"/>
      <c r="B60" s="6"/>
      <c r="C60" s="6"/>
      <c r="E60" s="6"/>
      <c r="F60" s="15"/>
    </row>
    <row r="61" spans="1:11" x14ac:dyDescent="0.3">
      <c r="A61" s="6"/>
      <c r="B61" s="6"/>
      <c r="C61" s="6"/>
      <c r="E61" s="6"/>
      <c r="F61" s="15"/>
    </row>
    <row r="62" spans="1:11" x14ac:dyDescent="0.3">
      <c r="A62" t="s">
        <v>123</v>
      </c>
    </row>
    <row r="63" spans="1:11" x14ac:dyDescent="0.3">
      <c r="A63" s="40">
        <f xml:space="preserve"> 12.2926266553501 - 5.556</f>
        <v>6.7366266553500997</v>
      </c>
      <c r="B63" s="40">
        <v>1.3831906496271746</v>
      </c>
      <c r="C63" s="40">
        <v>0</v>
      </c>
    </row>
    <row r="64" spans="1:11" x14ac:dyDescent="0.3">
      <c r="A64" s="40">
        <v>1.3831906496271746</v>
      </c>
      <c r="B64" s="40">
        <f xml:space="preserve"> 15.8577045061218 - 5.556</f>
        <v>10.301704506121801</v>
      </c>
      <c r="C64" s="40">
        <v>1.3831906496271746</v>
      </c>
    </row>
    <row r="65" spans="1:11" x14ac:dyDescent="0.3">
      <c r="A65" s="40">
        <v>0</v>
      </c>
      <c r="B65" s="40">
        <v>1.3831906496271746</v>
      </c>
      <c r="C65" s="40">
        <f xml:space="preserve"> 5.74696505191634 - 5.556</f>
        <v>0.19096505191633995</v>
      </c>
      <c r="D65" t="s">
        <v>124</v>
      </c>
    </row>
    <row r="66" spans="1:11" x14ac:dyDescent="0.3">
      <c r="A66" s="6"/>
      <c r="B66" s="6"/>
      <c r="C66" s="6"/>
    </row>
    <row r="67" spans="1:11" x14ac:dyDescent="0.3">
      <c r="B67" s="95">
        <v>2.8349900000000001E-2</v>
      </c>
      <c r="C67" s="95"/>
      <c r="F67" s="36"/>
      <c r="G67" s="29">
        <v>2.8349900000000001E-2</v>
      </c>
      <c r="H67" s="29"/>
    </row>
    <row r="68" spans="1:11" x14ac:dyDescent="0.3">
      <c r="B68" s="95">
        <v>-0.138074</v>
      </c>
      <c r="C68" s="95"/>
      <c r="F68" s="36"/>
      <c r="G68" s="29">
        <v>-0.138074</v>
      </c>
      <c r="H68" s="29"/>
    </row>
    <row r="69" spans="1:11" x14ac:dyDescent="0.3">
      <c r="A69" s="26"/>
      <c r="B69" s="107">
        <v>1</v>
      </c>
      <c r="C69" s="107"/>
      <c r="D69" s="26"/>
      <c r="E69" s="108" t="s">
        <v>56</v>
      </c>
      <c r="F69" s="26"/>
      <c r="G69" s="28">
        <v>1</v>
      </c>
      <c r="H69" s="28"/>
      <c r="I69" s="26"/>
      <c r="K69" s="15">
        <f>SQRT(100000000000000/101986814630601)</f>
        <v>0.99021154654036669</v>
      </c>
    </row>
    <row r="70" spans="1:11" x14ac:dyDescent="0.3">
      <c r="A70" s="6"/>
      <c r="B70" s="6"/>
      <c r="C70" s="6"/>
      <c r="E70" s="108"/>
    </row>
    <row r="71" spans="1:11" x14ac:dyDescent="0.3">
      <c r="A71" s="6"/>
      <c r="B71" s="6"/>
      <c r="D71" s="35">
        <v>2.8349900000000001E-2</v>
      </c>
      <c r="E71" s="35"/>
      <c r="G71" s="32">
        <f>SQRT(MMULT(A72:C72,D71:D73)^2)</f>
        <v>1.01986814630601</v>
      </c>
      <c r="K71" s="32">
        <v>1.0000712723235801</v>
      </c>
    </row>
    <row r="72" spans="1:11" x14ac:dyDescent="0.3">
      <c r="A72" s="35">
        <v>2.8349900000000001E-2</v>
      </c>
      <c r="B72" s="35">
        <v>-0.138074</v>
      </c>
      <c r="C72" s="35">
        <v>1</v>
      </c>
      <c r="D72" s="35">
        <v>-0.138074</v>
      </c>
      <c r="E72" s="35"/>
      <c r="K72">
        <v>100007127232358</v>
      </c>
    </row>
    <row r="73" spans="1:11" x14ac:dyDescent="0.3">
      <c r="A73" s="35"/>
      <c r="B73" s="35"/>
      <c r="C73" s="35"/>
      <c r="D73" s="35">
        <v>1</v>
      </c>
      <c r="E73" s="35"/>
      <c r="F73" s="37">
        <f>G67*K69</f>
        <v>2.8072398323264743E-2</v>
      </c>
    </row>
    <row r="74" spans="1:11" x14ac:dyDescent="0.3">
      <c r="A74" s="6"/>
      <c r="B74" s="6"/>
      <c r="C74" s="6"/>
      <c r="E74" s="6" t="s">
        <v>56</v>
      </c>
      <c r="F74" s="37">
        <f>G68*K69</f>
        <v>-0.1367224690770146</v>
      </c>
      <c r="G74" s="33"/>
    </row>
    <row r="75" spans="1:11" x14ac:dyDescent="0.3">
      <c r="A75" s="6"/>
      <c r="B75" s="6"/>
      <c r="C75" s="6"/>
      <c r="E75" s="6"/>
      <c r="F75" s="37">
        <f>G69*K69</f>
        <v>0.99021154654036669</v>
      </c>
    </row>
    <row r="76" spans="1:11" x14ac:dyDescent="0.3">
      <c r="A76" s="6"/>
      <c r="B76" s="6"/>
      <c r="C76" s="6"/>
      <c r="E76" s="6"/>
      <c r="F76" s="15"/>
    </row>
    <row r="77" spans="1:11" x14ac:dyDescent="0.3">
      <c r="A77" s="6"/>
      <c r="B77" s="6"/>
      <c r="C77" s="6"/>
    </row>
    <row r="78" spans="1:11" x14ac:dyDescent="0.3">
      <c r="B78" s="23">
        <v>0.31057262187146001</v>
      </c>
      <c r="C78" s="23">
        <v>-0.95013486623988264</v>
      </c>
      <c r="D78" s="23">
        <v>2.8072398323264743E-2</v>
      </c>
    </row>
    <row r="79" spans="1:11" x14ac:dyDescent="0.3">
      <c r="A79" t="s">
        <v>106</v>
      </c>
      <c r="B79">
        <v>0.94276960693993417</v>
      </c>
      <c r="C79">
        <v>0.30412600897915559</v>
      </c>
      <c r="D79">
        <v>-0.1367224690770146</v>
      </c>
    </row>
    <row r="80" spans="1:11" x14ac:dyDescent="0.3">
      <c r="B80">
        <v>0.12136768422528851</v>
      </c>
      <c r="C80">
        <v>6.8928271541734323E-2</v>
      </c>
      <c r="D80">
        <v>0.99021154654036669</v>
      </c>
    </row>
    <row r="83" spans="1:6" x14ac:dyDescent="0.3">
      <c r="B83" s="23">
        <v>0.31057262187146001</v>
      </c>
      <c r="C83">
        <v>0.94276960693993417</v>
      </c>
      <c r="D83">
        <v>0.12136768422528851</v>
      </c>
    </row>
    <row r="84" spans="1:6" x14ac:dyDescent="0.3">
      <c r="A84" t="s">
        <v>105</v>
      </c>
      <c r="B84" s="23">
        <v>0.95013486623988297</v>
      </c>
      <c r="C84">
        <v>0.30412600897915559</v>
      </c>
      <c r="D84">
        <v>6.8928271541734323E-2</v>
      </c>
    </row>
    <row r="85" spans="1:6" x14ac:dyDescent="0.3">
      <c r="B85" s="23">
        <v>2.8072398323264743E-2</v>
      </c>
      <c r="C85">
        <v>-0.1367224690770146</v>
      </c>
      <c r="D85">
        <v>0.99021154654036669</v>
      </c>
      <c r="F85">
        <v>16.491</v>
      </c>
    </row>
    <row r="86" spans="1:6" x14ac:dyDescent="0.3">
      <c r="F86">
        <v>11.85</v>
      </c>
    </row>
    <row r="87" spans="1:6" x14ac:dyDescent="0.3">
      <c r="F87">
        <v>5.556</v>
      </c>
    </row>
    <row r="89" spans="1:6" x14ac:dyDescent="0.3">
      <c r="A89" t="s">
        <v>107</v>
      </c>
      <c r="B89">
        <f>SQRT(F85)</f>
        <v>4.0609112277911219</v>
      </c>
      <c r="C89">
        <v>0</v>
      </c>
      <c r="D89">
        <v>0</v>
      </c>
    </row>
    <row r="90" spans="1:6" x14ac:dyDescent="0.3">
      <c r="B90">
        <v>0</v>
      </c>
      <c r="C90">
        <f>SQRT(F86)</f>
        <v>3.4423828956117011</v>
      </c>
      <c r="D90">
        <v>0</v>
      </c>
    </row>
    <row r="91" spans="1:6" x14ac:dyDescent="0.3">
      <c r="B91">
        <v>0</v>
      </c>
      <c r="C91">
        <v>0</v>
      </c>
      <c r="D91">
        <f>SQRT(F87)</f>
        <v>2.3571168829737741</v>
      </c>
    </row>
    <row r="94" spans="1:6" x14ac:dyDescent="0.3">
      <c r="B94">
        <f t="array" ref="B94:D96">MMULT(B83:D85,B89:D91)</f>
        <v>1.2612078472023385</v>
      </c>
      <c r="C94">
        <v>3.2453739694325958</v>
      </c>
      <c r="D94">
        <v>0.28607781753485734</v>
      </c>
      <c r="F94">
        <f>SQRT(SUM(B94:D94))</f>
        <v>2.1892143874389718</v>
      </c>
    </row>
    <row r="95" spans="1:6" x14ac:dyDescent="0.3">
      <c r="B95">
        <v>3.8584133462293564</v>
      </c>
      <c r="C95">
        <v>1.0469181714204958</v>
      </c>
      <c r="D95">
        <v>0.16247199256522271</v>
      </c>
      <c r="F95">
        <f t="shared" ref="F95:F96" si="0">SQRT(SUM(B95:D95))</f>
        <v>2.251178249320803</v>
      </c>
    </row>
    <row r="96" spans="1:6" x14ac:dyDescent="0.3">
      <c r="B96">
        <v>0.11399951754197046</v>
      </c>
      <c r="C96">
        <v>-0.47065108899651481</v>
      </c>
      <c r="D96">
        <v>2.3340443540658695</v>
      </c>
      <c r="F96">
        <f t="shared" si="0"/>
        <v>1.4061979884110647</v>
      </c>
    </row>
  </sheetData>
  <mergeCells count="14">
    <mergeCell ref="B69:C69"/>
    <mergeCell ref="E69:E70"/>
    <mergeCell ref="B51:C51"/>
    <mergeCell ref="B52:C52"/>
    <mergeCell ref="B53:C53"/>
    <mergeCell ref="E53:E54"/>
    <mergeCell ref="B67:C67"/>
    <mergeCell ref="B68:C68"/>
    <mergeCell ref="E12:E14"/>
    <mergeCell ref="K12:K14"/>
    <mergeCell ref="B35:C35"/>
    <mergeCell ref="B36:C36"/>
    <mergeCell ref="B37:C37"/>
    <mergeCell ref="E37:E3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7329E-818F-4350-871D-CFF2FA183092}">
  <dimension ref="A1:U33"/>
  <sheetViews>
    <sheetView topLeftCell="A5" workbookViewId="0">
      <selection activeCell="W14" sqref="W14"/>
    </sheetView>
  </sheetViews>
  <sheetFormatPr defaultRowHeight="14.4" x14ac:dyDescent="0.3"/>
  <sheetData>
    <row r="1" spans="1:21" x14ac:dyDescent="0.3">
      <c r="A1" s="22">
        <v>0.202733</v>
      </c>
      <c r="B1" s="22">
        <v>0.202733</v>
      </c>
      <c r="C1" s="6">
        <v>0</v>
      </c>
      <c r="G1" s="22">
        <v>0.202733</v>
      </c>
      <c r="H1" s="22">
        <v>1.0986119999999999</v>
      </c>
      <c r="I1" s="22">
        <v>1.0986119999999999</v>
      </c>
      <c r="J1" s="22">
        <v>1.0986119999999999</v>
      </c>
      <c r="K1" s="22">
        <v>1.0986119999999999</v>
      </c>
      <c r="L1" s="22">
        <v>1.0986119999999999</v>
      </c>
      <c r="M1" s="22">
        <v>0</v>
      </c>
      <c r="N1" s="22">
        <v>0</v>
      </c>
      <c r="O1" s="22">
        <v>0</v>
      </c>
      <c r="P1" s="22">
        <v>0</v>
      </c>
      <c r="Q1" s="22">
        <v>0</v>
      </c>
      <c r="R1" s="22">
        <v>0</v>
      </c>
      <c r="S1" s="22">
        <v>0</v>
      </c>
      <c r="T1" s="22">
        <v>0</v>
      </c>
      <c r="U1" s="22">
        <v>0</v>
      </c>
    </row>
    <row r="2" spans="1:21" x14ac:dyDescent="0.3">
      <c r="A2" s="22">
        <v>1.0986119999999999</v>
      </c>
      <c r="B2" s="6">
        <v>0</v>
      </c>
      <c r="C2" s="6">
        <v>0</v>
      </c>
      <c r="E2" s="6" t="s">
        <v>49</v>
      </c>
      <c r="G2" s="22">
        <v>0.202733</v>
      </c>
      <c r="H2" s="6">
        <v>0</v>
      </c>
      <c r="I2" s="6">
        <v>0</v>
      </c>
      <c r="J2" s="6">
        <v>0</v>
      </c>
      <c r="K2" s="6">
        <v>0</v>
      </c>
      <c r="L2" s="6">
        <v>0</v>
      </c>
      <c r="M2" s="6">
        <v>1.0986119999999999</v>
      </c>
      <c r="N2" s="6">
        <v>1.0986119999999999</v>
      </c>
      <c r="O2" s="6">
        <v>1.0986119999999999</v>
      </c>
      <c r="P2" s="6">
        <v>1.0986119999999999</v>
      </c>
      <c r="Q2" s="6">
        <v>0.202733</v>
      </c>
      <c r="R2" s="6">
        <v>1.0986119999999999</v>
      </c>
      <c r="S2" s="6">
        <v>1.0986119999999999</v>
      </c>
      <c r="T2" s="6">
        <v>0</v>
      </c>
      <c r="U2" s="6">
        <v>0</v>
      </c>
    </row>
    <row r="3" spans="1:21" x14ac:dyDescent="0.3">
      <c r="A3" s="22">
        <v>1.0986119999999999</v>
      </c>
      <c r="B3" s="6">
        <v>0</v>
      </c>
      <c r="C3" s="6">
        <v>0</v>
      </c>
      <c r="G3" s="6">
        <v>0</v>
      </c>
      <c r="H3" s="6">
        <v>0</v>
      </c>
      <c r="I3" s="6">
        <v>0</v>
      </c>
      <c r="J3" s="6">
        <v>0</v>
      </c>
      <c r="K3" s="6">
        <v>0</v>
      </c>
      <c r="L3" s="6">
        <v>0</v>
      </c>
      <c r="M3" s="6">
        <v>0</v>
      </c>
      <c r="N3" s="6">
        <v>0</v>
      </c>
      <c r="O3" s="6">
        <v>0</v>
      </c>
      <c r="P3" s="6">
        <v>0</v>
      </c>
      <c r="Q3" s="6">
        <v>0.202733</v>
      </c>
      <c r="R3" s="6">
        <v>0</v>
      </c>
      <c r="S3" s="6">
        <v>0</v>
      </c>
      <c r="T3" s="6">
        <v>1.0986119999999999</v>
      </c>
      <c r="U3" s="6">
        <v>1.0986119999999999</v>
      </c>
    </row>
    <row r="4" spans="1:21" x14ac:dyDescent="0.3">
      <c r="A4" s="22">
        <v>1.0986119999999999</v>
      </c>
      <c r="B4" s="6">
        <v>0</v>
      </c>
      <c r="C4" s="6">
        <v>0</v>
      </c>
    </row>
    <row r="5" spans="1:21" x14ac:dyDescent="0.3">
      <c r="A5" s="22">
        <v>1.0986119999999999</v>
      </c>
      <c r="B5" s="6">
        <v>0</v>
      </c>
      <c r="C5" s="6">
        <v>0</v>
      </c>
    </row>
    <row r="6" spans="1:21" x14ac:dyDescent="0.3">
      <c r="A6" s="22">
        <v>1.0986119999999999</v>
      </c>
      <c r="B6" s="6">
        <v>0</v>
      </c>
      <c r="C6" s="6">
        <v>0</v>
      </c>
    </row>
    <row r="7" spans="1:21" x14ac:dyDescent="0.3">
      <c r="A7" s="22">
        <v>0</v>
      </c>
      <c r="B7" s="6">
        <v>1.0986119999999999</v>
      </c>
      <c r="C7" s="6">
        <v>0</v>
      </c>
      <c r="E7">
        <v>3.2868000000000001E-2</v>
      </c>
      <c r="F7">
        <v>0.99946000000000002</v>
      </c>
      <c r="G7">
        <v>-9.6000000000000002E-5</v>
      </c>
    </row>
    <row r="8" spans="1:21" x14ac:dyDescent="0.3">
      <c r="A8" s="22">
        <v>0</v>
      </c>
      <c r="B8" s="6">
        <v>1.0986119999999999</v>
      </c>
      <c r="C8" s="6">
        <v>0</v>
      </c>
      <c r="E8">
        <v>0.99942399999999998</v>
      </c>
      <c r="F8">
        <v>-3.2865999999999999E-2</v>
      </c>
      <c r="G8">
        <v>8.4410000000000006E-3</v>
      </c>
    </row>
    <row r="9" spans="1:21" x14ac:dyDescent="0.3">
      <c r="A9" s="22">
        <v>0</v>
      </c>
      <c r="B9" s="6">
        <v>1.0986119999999999</v>
      </c>
      <c r="C9" s="6">
        <v>0</v>
      </c>
      <c r="E9">
        <v>8.4340000000000005E-3</v>
      </c>
      <c r="F9">
        <v>-3.7300000000000001E-4</v>
      </c>
      <c r="G9">
        <v>-0.99996399999999996</v>
      </c>
    </row>
    <row r="10" spans="1:21" x14ac:dyDescent="0.3">
      <c r="A10" s="22">
        <v>0</v>
      </c>
      <c r="B10" s="6">
        <v>1.0986119999999999</v>
      </c>
      <c r="C10" s="6">
        <v>0</v>
      </c>
      <c r="G10" s="24" t="s">
        <v>97</v>
      </c>
      <c r="J10">
        <v>3.2868000000000001E-2</v>
      </c>
      <c r="K10">
        <v>0.99942399999999998</v>
      </c>
      <c r="L10">
        <v>8.4340000000000005E-3</v>
      </c>
    </row>
    <row r="11" spans="1:21" x14ac:dyDescent="0.3">
      <c r="A11" s="22">
        <v>0</v>
      </c>
      <c r="B11" s="6">
        <v>0.202733</v>
      </c>
      <c r="C11" s="6">
        <v>0.202733</v>
      </c>
      <c r="G11" s="24" t="s">
        <v>48</v>
      </c>
      <c r="J11">
        <v>0.99946000000000002</v>
      </c>
      <c r="K11">
        <v>-3.2865999999999999E-2</v>
      </c>
      <c r="L11">
        <v>-3.7300000000000001E-4</v>
      </c>
    </row>
    <row r="12" spans="1:21" x14ac:dyDescent="0.3">
      <c r="A12" s="22">
        <v>0</v>
      </c>
      <c r="B12" s="6">
        <v>1.0986119999999999</v>
      </c>
      <c r="C12" s="6">
        <v>0</v>
      </c>
      <c r="G12" s="24" t="s">
        <v>98</v>
      </c>
      <c r="J12">
        <v>-9.6000000000000002E-5</v>
      </c>
      <c r="K12">
        <v>8.4410000000000006E-3</v>
      </c>
      <c r="L12">
        <v>-0.99996399999999996</v>
      </c>
    </row>
    <row r="13" spans="1:21" x14ac:dyDescent="0.3">
      <c r="A13" s="22">
        <v>0</v>
      </c>
      <c r="B13" s="6">
        <v>1.0986119999999999</v>
      </c>
      <c r="C13" s="6">
        <v>0</v>
      </c>
    </row>
    <row r="14" spans="1:21" x14ac:dyDescent="0.3">
      <c r="A14" s="22">
        <v>0</v>
      </c>
      <c r="B14" s="6">
        <v>0</v>
      </c>
      <c r="C14" s="6">
        <v>1.0986119999999999</v>
      </c>
    </row>
    <row r="15" spans="1:21" x14ac:dyDescent="0.3">
      <c r="A15" s="22">
        <v>0</v>
      </c>
      <c r="B15" s="6">
        <v>0</v>
      </c>
      <c r="C15" s="6">
        <v>1.0986119999999999</v>
      </c>
      <c r="D15" s="22"/>
      <c r="E15" s="22"/>
      <c r="F15" s="22"/>
      <c r="G15" s="22"/>
      <c r="H15" s="22"/>
      <c r="I15" s="22"/>
      <c r="J15" s="22"/>
      <c r="K15" s="22"/>
      <c r="L15" s="22"/>
      <c r="M15" s="22"/>
      <c r="N15" s="22"/>
      <c r="O15" s="22"/>
      <c r="P15" s="22"/>
      <c r="Q15" s="22"/>
      <c r="R15" s="22"/>
    </row>
    <row r="16" spans="1:21" x14ac:dyDescent="0.3">
      <c r="D16" s="22"/>
      <c r="E16" s="6"/>
      <c r="F16" s="6"/>
      <c r="G16" s="6"/>
      <c r="H16" s="6"/>
      <c r="I16" s="6"/>
      <c r="J16" s="6"/>
      <c r="K16" s="6"/>
      <c r="L16" s="6"/>
      <c r="M16" s="6"/>
      <c r="N16" s="6"/>
      <c r="O16" s="6"/>
      <c r="P16" s="6"/>
      <c r="Q16" s="6"/>
      <c r="R16" s="6"/>
    </row>
    <row r="17" spans="1:18" x14ac:dyDescent="0.3">
      <c r="D17" s="6"/>
      <c r="E17" s="6"/>
      <c r="F17" s="6"/>
      <c r="G17" s="6"/>
      <c r="H17" s="6"/>
      <c r="I17" s="6"/>
      <c r="J17" s="6"/>
      <c r="K17" s="6"/>
      <c r="L17" s="6"/>
      <c r="M17" s="6"/>
      <c r="N17" s="6"/>
      <c r="O17" s="6"/>
      <c r="P17" s="6"/>
      <c r="Q17" s="6"/>
      <c r="R17" s="6"/>
    </row>
    <row r="18" spans="1:18" x14ac:dyDescent="0.3">
      <c r="A18" t="s">
        <v>78</v>
      </c>
    </row>
    <row r="19" spans="1:18" x14ac:dyDescent="0.3">
      <c r="A19">
        <f t="array" ref="A19:O33">MMULT(A1:C15,G1:U3)</f>
        <v>8.2201338577999994E-2</v>
      </c>
      <c r="B19">
        <v>0.22272490659599997</v>
      </c>
      <c r="C19">
        <v>0.22272490659599997</v>
      </c>
      <c r="D19">
        <v>0.22272490659599997</v>
      </c>
      <c r="E19">
        <v>0.22272490659599997</v>
      </c>
      <c r="F19">
        <v>0.22272490659599997</v>
      </c>
      <c r="G19">
        <v>0.22272490659599997</v>
      </c>
      <c r="H19">
        <v>0.22272490659599997</v>
      </c>
      <c r="I19">
        <v>0.22272490659599997</v>
      </c>
      <c r="J19">
        <v>0.22272490659599997</v>
      </c>
      <c r="K19">
        <v>4.1100669288999997E-2</v>
      </c>
      <c r="L19">
        <v>0.22272490659599997</v>
      </c>
      <c r="M19">
        <v>0.22272490659599997</v>
      </c>
      <c r="N19">
        <v>0</v>
      </c>
      <c r="O19">
        <v>0</v>
      </c>
    </row>
    <row r="20" spans="1:18" x14ac:dyDescent="0.3">
      <c r="A20">
        <v>0.22272490659599997</v>
      </c>
      <c r="B20">
        <v>1.2069483265439997</v>
      </c>
      <c r="C20">
        <v>1.2069483265439997</v>
      </c>
      <c r="D20">
        <v>1.2069483265439997</v>
      </c>
      <c r="E20">
        <v>1.2069483265439997</v>
      </c>
      <c r="F20">
        <v>1.2069483265439997</v>
      </c>
      <c r="G20">
        <v>0</v>
      </c>
      <c r="H20">
        <v>0</v>
      </c>
      <c r="I20">
        <v>0</v>
      </c>
      <c r="J20">
        <v>0</v>
      </c>
      <c r="K20">
        <v>0</v>
      </c>
      <c r="L20">
        <v>0</v>
      </c>
      <c r="M20">
        <v>0</v>
      </c>
      <c r="N20">
        <v>0</v>
      </c>
      <c r="O20">
        <v>0</v>
      </c>
    </row>
    <row r="21" spans="1:18" x14ac:dyDescent="0.3">
      <c r="A21">
        <v>0.22272490659599997</v>
      </c>
      <c r="B21">
        <v>1.2069483265439997</v>
      </c>
      <c r="C21">
        <v>1.2069483265439997</v>
      </c>
      <c r="D21">
        <v>1.2069483265439997</v>
      </c>
      <c r="E21">
        <v>1.2069483265439997</v>
      </c>
      <c r="F21">
        <v>1.2069483265439997</v>
      </c>
      <c r="G21">
        <v>0</v>
      </c>
      <c r="H21">
        <v>0</v>
      </c>
      <c r="I21">
        <v>0</v>
      </c>
      <c r="J21">
        <v>0</v>
      </c>
      <c r="K21">
        <v>0</v>
      </c>
      <c r="L21">
        <v>0</v>
      </c>
      <c r="M21">
        <v>0</v>
      </c>
      <c r="N21">
        <v>0</v>
      </c>
      <c r="O21">
        <v>0</v>
      </c>
    </row>
    <row r="22" spans="1:18" x14ac:dyDescent="0.3">
      <c r="A22">
        <v>0.22272490659599997</v>
      </c>
      <c r="B22">
        <v>1.2069483265439997</v>
      </c>
      <c r="C22">
        <v>1.2069483265439997</v>
      </c>
      <c r="D22">
        <v>1.2069483265439997</v>
      </c>
      <c r="E22">
        <v>1.2069483265439997</v>
      </c>
      <c r="F22">
        <v>1.2069483265439997</v>
      </c>
      <c r="G22">
        <v>0</v>
      </c>
      <c r="H22">
        <v>0</v>
      </c>
      <c r="I22">
        <v>0</v>
      </c>
      <c r="J22">
        <v>0</v>
      </c>
      <c r="K22">
        <v>0</v>
      </c>
      <c r="L22">
        <v>0</v>
      </c>
      <c r="M22">
        <v>0</v>
      </c>
      <c r="N22">
        <v>0</v>
      </c>
      <c r="O22">
        <v>0</v>
      </c>
    </row>
    <row r="23" spans="1:18" x14ac:dyDescent="0.3">
      <c r="A23">
        <v>0.22272490659599997</v>
      </c>
      <c r="B23">
        <v>1.2069483265439997</v>
      </c>
      <c r="C23">
        <v>1.2069483265439997</v>
      </c>
      <c r="D23">
        <v>1.2069483265439997</v>
      </c>
      <c r="E23">
        <v>1.2069483265439997</v>
      </c>
      <c r="F23">
        <v>1.2069483265439997</v>
      </c>
      <c r="G23">
        <v>0</v>
      </c>
      <c r="H23">
        <v>0</v>
      </c>
      <c r="I23">
        <v>0</v>
      </c>
      <c r="J23">
        <v>0</v>
      </c>
      <c r="K23">
        <v>0</v>
      </c>
      <c r="L23">
        <v>0</v>
      </c>
      <c r="M23">
        <v>0</v>
      </c>
      <c r="N23">
        <v>0</v>
      </c>
      <c r="O23">
        <v>0</v>
      </c>
    </row>
    <row r="24" spans="1:18" x14ac:dyDescent="0.3">
      <c r="A24">
        <v>0.22272490659599997</v>
      </c>
      <c r="B24">
        <v>1.2069483265439997</v>
      </c>
      <c r="C24">
        <v>1.2069483265439997</v>
      </c>
      <c r="D24">
        <v>1.2069483265439997</v>
      </c>
      <c r="E24">
        <v>1.2069483265439997</v>
      </c>
      <c r="F24">
        <v>1.2069483265439997</v>
      </c>
      <c r="G24">
        <v>0</v>
      </c>
      <c r="H24">
        <v>0</v>
      </c>
      <c r="I24">
        <v>0</v>
      </c>
      <c r="J24">
        <v>0</v>
      </c>
      <c r="K24">
        <v>0</v>
      </c>
      <c r="L24">
        <v>0</v>
      </c>
      <c r="M24">
        <v>0</v>
      </c>
      <c r="N24">
        <v>0</v>
      </c>
      <c r="O24">
        <v>0</v>
      </c>
    </row>
    <row r="25" spans="1:18" x14ac:dyDescent="0.3">
      <c r="A25">
        <v>0.22272490659599997</v>
      </c>
      <c r="B25">
        <v>0</v>
      </c>
      <c r="C25">
        <v>0</v>
      </c>
      <c r="D25">
        <v>0</v>
      </c>
      <c r="E25">
        <v>0</v>
      </c>
      <c r="F25">
        <v>0</v>
      </c>
      <c r="G25">
        <v>1.2069483265439997</v>
      </c>
      <c r="H25">
        <v>1.2069483265439997</v>
      </c>
      <c r="I25">
        <v>1.2069483265439997</v>
      </c>
      <c r="J25">
        <v>1.2069483265439997</v>
      </c>
      <c r="K25">
        <v>0.22272490659599997</v>
      </c>
      <c r="L25">
        <v>1.2069483265439997</v>
      </c>
      <c r="M25">
        <v>1.2069483265439997</v>
      </c>
      <c r="N25">
        <v>0</v>
      </c>
      <c r="O25">
        <v>0</v>
      </c>
    </row>
    <row r="26" spans="1:18" x14ac:dyDescent="0.3">
      <c r="A26">
        <v>0.22272490659599997</v>
      </c>
      <c r="B26">
        <v>0</v>
      </c>
      <c r="C26">
        <v>0</v>
      </c>
      <c r="D26">
        <v>0</v>
      </c>
      <c r="E26">
        <v>0</v>
      </c>
      <c r="F26">
        <v>0</v>
      </c>
      <c r="G26">
        <v>1.2069483265439997</v>
      </c>
      <c r="H26">
        <v>1.2069483265439997</v>
      </c>
      <c r="I26">
        <v>1.2069483265439997</v>
      </c>
      <c r="J26">
        <v>1.2069483265439997</v>
      </c>
      <c r="K26">
        <v>0.22272490659599997</v>
      </c>
      <c r="L26">
        <v>1.2069483265439997</v>
      </c>
      <c r="M26">
        <v>1.2069483265439997</v>
      </c>
      <c r="N26">
        <v>0</v>
      </c>
      <c r="O26">
        <v>0</v>
      </c>
    </row>
    <row r="27" spans="1:18" x14ac:dyDescent="0.3">
      <c r="A27">
        <v>0.22272490659599997</v>
      </c>
      <c r="B27">
        <v>0</v>
      </c>
      <c r="C27">
        <v>0</v>
      </c>
      <c r="D27">
        <v>0</v>
      </c>
      <c r="E27">
        <v>0</v>
      </c>
      <c r="F27">
        <v>0</v>
      </c>
      <c r="G27">
        <v>1.2069483265439997</v>
      </c>
      <c r="H27">
        <v>1.2069483265439997</v>
      </c>
      <c r="I27">
        <v>1.2069483265439997</v>
      </c>
      <c r="J27">
        <v>1.2069483265439997</v>
      </c>
      <c r="K27">
        <v>0.22272490659599997</v>
      </c>
      <c r="L27">
        <v>1.2069483265439997</v>
      </c>
      <c r="M27">
        <v>1.2069483265439997</v>
      </c>
      <c r="N27">
        <v>0</v>
      </c>
      <c r="O27">
        <v>0</v>
      </c>
    </row>
    <row r="28" spans="1:18" x14ac:dyDescent="0.3">
      <c r="A28">
        <v>0.22272490659599997</v>
      </c>
      <c r="B28">
        <v>0</v>
      </c>
      <c r="C28">
        <v>0</v>
      </c>
      <c r="D28">
        <v>0</v>
      </c>
      <c r="E28">
        <v>0</v>
      </c>
      <c r="F28">
        <v>0</v>
      </c>
      <c r="G28">
        <v>1.2069483265439997</v>
      </c>
      <c r="H28">
        <v>1.2069483265439997</v>
      </c>
      <c r="I28">
        <v>1.2069483265439997</v>
      </c>
      <c r="J28">
        <v>1.2069483265439997</v>
      </c>
      <c r="K28">
        <v>0.22272490659599997</v>
      </c>
      <c r="L28">
        <v>1.2069483265439997</v>
      </c>
      <c r="M28">
        <v>1.2069483265439997</v>
      </c>
      <c r="N28">
        <v>0</v>
      </c>
      <c r="O28">
        <v>0</v>
      </c>
    </row>
    <row r="29" spans="1:18" x14ac:dyDescent="0.3">
      <c r="A29">
        <v>4.1100669288999997E-2</v>
      </c>
      <c r="B29">
        <v>0</v>
      </c>
      <c r="C29">
        <v>0</v>
      </c>
      <c r="D29">
        <v>0</v>
      </c>
      <c r="E29">
        <v>0</v>
      </c>
      <c r="F29">
        <v>0</v>
      </c>
      <c r="G29">
        <v>0.22272490659599997</v>
      </c>
      <c r="H29">
        <v>0.22272490659599997</v>
      </c>
      <c r="I29">
        <v>0.22272490659599997</v>
      </c>
      <c r="J29">
        <v>0.22272490659599997</v>
      </c>
      <c r="K29">
        <v>8.2201338577999994E-2</v>
      </c>
      <c r="L29">
        <v>0.22272490659599997</v>
      </c>
      <c r="M29">
        <v>0.22272490659599997</v>
      </c>
      <c r="N29">
        <v>0.22272490659599997</v>
      </c>
      <c r="O29">
        <v>0.22272490659599997</v>
      </c>
    </row>
    <row r="30" spans="1:18" x14ac:dyDescent="0.3">
      <c r="A30">
        <v>0.22272490659599997</v>
      </c>
      <c r="B30">
        <v>0</v>
      </c>
      <c r="C30">
        <v>0</v>
      </c>
      <c r="D30">
        <v>0</v>
      </c>
      <c r="E30">
        <v>0</v>
      </c>
      <c r="F30">
        <v>0</v>
      </c>
      <c r="G30">
        <v>1.2069483265439997</v>
      </c>
      <c r="H30">
        <v>1.2069483265439997</v>
      </c>
      <c r="I30">
        <v>1.2069483265439997</v>
      </c>
      <c r="J30">
        <v>1.2069483265439997</v>
      </c>
      <c r="K30">
        <v>0.22272490659599997</v>
      </c>
      <c r="L30">
        <v>1.2069483265439997</v>
      </c>
      <c r="M30">
        <v>1.2069483265439997</v>
      </c>
      <c r="N30">
        <v>0</v>
      </c>
      <c r="O30">
        <v>0</v>
      </c>
    </row>
    <row r="31" spans="1:18" x14ac:dyDescent="0.3">
      <c r="A31">
        <v>0.22272490659599997</v>
      </c>
      <c r="B31">
        <v>0</v>
      </c>
      <c r="C31">
        <v>0</v>
      </c>
      <c r="D31">
        <v>0</v>
      </c>
      <c r="E31">
        <v>0</v>
      </c>
      <c r="F31">
        <v>0</v>
      </c>
      <c r="G31">
        <v>1.2069483265439997</v>
      </c>
      <c r="H31">
        <v>1.2069483265439997</v>
      </c>
      <c r="I31">
        <v>1.2069483265439997</v>
      </c>
      <c r="J31">
        <v>1.2069483265439997</v>
      </c>
      <c r="K31">
        <v>0.22272490659599997</v>
      </c>
      <c r="L31">
        <v>1.2069483265439997</v>
      </c>
      <c r="M31">
        <v>1.2069483265439997</v>
      </c>
      <c r="N31">
        <v>0</v>
      </c>
      <c r="O31">
        <v>0</v>
      </c>
    </row>
    <row r="32" spans="1:18" x14ac:dyDescent="0.3">
      <c r="A32">
        <v>0</v>
      </c>
      <c r="B32">
        <v>0</v>
      </c>
      <c r="C32">
        <v>0</v>
      </c>
      <c r="D32">
        <v>0</v>
      </c>
      <c r="E32">
        <v>0</v>
      </c>
      <c r="F32">
        <v>0</v>
      </c>
      <c r="G32">
        <v>0</v>
      </c>
      <c r="H32">
        <v>0</v>
      </c>
      <c r="I32">
        <v>0</v>
      </c>
      <c r="J32">
        <v>0</v>
      </c>
      <c r="K32">
        <v>0.22272490659599997</v>
      </c>
      <c r="L32">
        <v>0</v>
      </c>
      <c r="M32">
        <v>0</v>
      </c>
      <c r="N32">
        <v>1.2069483265439997</v>
      </c>
      <c r="O32">
        <v>1.2069483265439997</v>
      </c>
    </row>
    <row r="33" spans="1:15" x14ac:dyDescent="0.3">
      <c r="A33">
        <v>0</v>
      </c>
      <c r="B33">
        <v>0</v>
      </c>
      <c r="C33">
        <v>0</v>
      </c>
      <c r="D33">
        <v>0</v>
      </c>
      <c r="E33">
        <v>0</v>
      </c>
      <c r="F33">
        <v>0</v>
      </c>
      <c r="G33">
        <v>0</v>
      </c>
      <c r="H33">
        <v>0</v>
      </c>
      <c r="I33">
        <v>0</v>
      </c>
      <c r="J33">
        <v>0</v>
      </c>
      <c r="K33">
        <v>0.22272490659599997</v>
      </c>
      <c r="L33">
        <v>0</v>
      </c>
      <c r="M33">
        <v>0</v>
      </c>
      <c r="N33">
        <v>1.2069483265439997</v>
      </c>
      <c r="O33">
        <v>1.2069483265439997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EB2F6-69AA-4B09-B7AC-C484D1284B37}">
  <dimension ref="A1:C18"/>
  <sheetViews>
    <sheetView workbookViewId="0">
      <selection activeCell="B2" sqref="B2"/>
    </sheetView>
  </sheetViews>
  <sheetFormatPr defaultRowHeight="14.4" x14ac:dyDescent="0.3"/>
  <sheetData>
    <row r="1" spans="1:3" x14ac:dyDescent="0.3">
      <c r="A1">
        <v>0</v>
      </c>
      <c r="B1">
        <v>1.4771212547196599</v>
      </c>
      <c r="C1">
        <v>0</v>
      </c>
    </row>
    <row r="2" spans="1:3" x14ac:dyDescent="0.3">
      <c r="A2">
        <v>0</v>
      </c>
      <c r="B2">
        <v>1.4771212547196599</v>
      </c>
      <c r="C2">
        <v>0</v>
      </c>
    </row>
    <row r="3" spans="1:3" x14ac:dyDescent="0.3">
      <c r="A3">
        <v>0</v>
      </c>
      <c r="B3">
        <v>1.17609125905568</v>
      </c>
      <c r="C3">
        <v>1.17609125905568</v>
      </c>
    </row>
    <row r="4" spans="1:3" x14ac:dyDescent="0.3">
      <c r="A4">
        <v>1.4771212547196599</v>
      </c>
      <c r="B4">
        <v>0</v>
      </c>
      <c r="C4">
        <v>0</v>
      </c>
    </row>
    <row r="5" spans="1:3" x14ac:dyDescent="0.3">
      <c r="A5">
        <v>1.4771212547196599</v>
      </c>
      <c r="B5">
        <v>0</v>
      </c>
      <c r="C5">
        <v>0</v>
      </c>
    </row>
    <row r="6" spans="1:3" x14ac:dyDescent="0.3">
      <c r="A6">
        <v>0</v>
      </c>
      <c r="B6">
        <v>1.4771212547196599</v>
      </c>
      <c r="C6">
        <v>0</v>
      </c>
    </row>
    <row r="7" spans="1:3" x14ac:dyDescent="0.3">
      <c r="A7">
        <v>1.4771212547196599</v>
      </c>
      <c r="B7">
        <v>0</v>
      </c>
      <c r="C7">
        <v>0</v>
      </c>
    </row>
    <row r="8" spans="1:3" x14ac:dyDescent="0.3">
      <c r="A8">
        <v>0</v>
      </c>
      <c r="B8">
        <v>1.4771212547196599</v>
      </c>
      <c r="C8">
        <v>0</v>
      </c>
    </row>
    <row r="9" spans="1:3" x14ac:dyDescent="0.3">
      <c r="A9">
        <v>0</v>
      </c>
      <c r="B9">
        <v>0</v>
      </c>
      <c r="C9">
        <v>1.4771212547196599</v>
      </c>
    </row>
    <row r="10" spans="1:3" x14ac:dyDescent="0.3">
      <c r="A10">
        <v>0</v>
      </c>
      <c r="B10">
        <v>1.4771212547196599</v>
      </c>
      <c r="C10">
        <v>0</v>
      </c>
    </row>
    <row r="11" spans="1:3" x14ac:dyDescent="0.3">
      <c r="A11">
        <v>0</v>
      </c>
      <c r="B11">
        <v>0</v>
      </c>
      <c r="C11">
        <v>1.4771212547196599</v>
      </c>
    </row>
    <row r="12" spans="1:3" x14ac:dyDescent="0.3">
      <c r="A12">
        <v>1.4771212547196599</v>
      </c>
      <c r="B12">
        <v>0</v>
      </c>
      <c r="C12">
        <v>0</v>
      </c>
    </row>
    <row r="13" spans="1:3" x14ac:dyDescent="0.3">
      <c r="A13">
        <v>1.4771212547196599</v>
      </c>
      <c r="B13">
        <v>0</v>
      </c>
      <c r="C13">
        <v>0</v>
      </c>
    </row>
    <row r="14" spans="1:3" x14ac:dyDescent="0.3">
      <c r="A14">
        <v>1.4771212547196599</v>
      </c>
      <c r="B14">
        <v>0</v>
      </c>
      <c r="C14">
        <v>0</v>
      </c>
    </row>
    <row r="15" spans="1:3" x14ac:dyDescent="0.3">
      <c r="A15">
        <v>0</v>
      </c>
      <c r="B15">
        <v>1.4771212547196599</v>
      </c>
      <c r="C15">
        <v>0</v>
      </c>
    </row>
    <row r="16" spans="1:3" x14ac:dyDescent="0.3">
      <c r="A16">
        <v>0</v>
      </c>
      <c r="B16">
        <v>1.4771212547196599</v>
      </c>
      <c r="C16">
        <v>0</v>
      </c>
    </row>
    <row r="17" spans="1:3" x14ac:dyDescent="0.3">
      <c r="A17">
        <v>1.4771212547196599</v>
      </c>
      <c r="B17">
        <v>0</v>
      </c>
      <c r="C17">
        <v>0</v>
      </c>
    </row>
    <row r="18" spans="1:3" x14ac:dyDescent="0.3">
      <c r="A18">
        <v>1.4771212547196599</v>
      </c>
      <c r="B18">
        <v>0</v>
      </c>
      <c r="C1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BA91C-7A96-459B-92FA-EA16CD43284E}">
  <dimension ref="A1:O35"/>
  <sheetViews>
    <sheetView topLeftCell="A36" workbookViewId="0">
      <selection activeCell="K19" sqref="K19"/>
    </sheetView>
  </sheetViews>
  <sheetFormatPr defaultRowHeight="14.4" x14ac:dyDescent="0.3"/>
  <cols>
    <col min="1" max="1" width="9" bestFit="1" customWidth="1"/>
    <col min="11" max="11" width="76.109375" customWidth="1"/>
  </cols>
  <sheetData>
    <row r="1" spans="1:11" x14ac:dyDescent="0.3">
      <c r="A1" s="22">
        <v>0.202733</v>
      </c>
      <c r="B1" s="22">
        <v>0.202733</v>
      </c>
      <c r="C1" s="6">
        <v>0</v>
      </c>
    </row>
    <row r="2" spans="1:11" x14ac:dyDescent="0.3">
      <c r="A2" s="22">
        <v>1.0986119999999999</v>
      </c>
      <c r="B2" s="6">
        <v>0</v>
      </c>
      <c r="C2" s="6">
        <v>0</v>
      </c>
      <c r="K2" s="1" t="s">
        <v>48</v>
      </c>
    </row>
    <row r="3" spans="1:11" x14ac:dyDescent="0.3">
      <c r="A3" s="22">
        <v>1.0986119999999999</v>
      </c>
      <c r="B3" s="6">
        <v>0</v>
      </c>
      <c r="C3" s="6">
        <v>0</v>
      </c>
      <c r="K3" t="s">
        <v>62</v>
      </c>
    </row>
    <row r="4" spans="1:11" x14ac:dyDescent="0.3">
      <c r="A4" s="22">
        <v>1.0986119999999999</v>
      </c>
      <c r="B4" s="6">
        <v>0</v>
      </c>
      <c r="C4" s="6">
        <v>0</v>
      </c>
      <c r="K4" t="s">
        <v>63</v>
      </c>
    </row>
    <row r="5" spans="1:11" x14ac:dyDescent="0.3">
      <c r="A5" s="22">
        <v>1.0986119999999999</v>
      </c>
      <c r="B5" s="6">
        <v>0</v>
      </c>
      <c r="C5" s="6">
        <v>0</v>
      </c>
      <c r="K5" t="s">
        <v>64</v>
      </c>
    </row>
    <row r="6" spans="1:11" x14ac:dyDescent="0.3">
      <c r="A6" s="22">
        <v>1.0986119999999999</v>
      </c>
      <c r="B6" s="6">
        <v>0</v>
      </c>
      <c r="C6" s="6">
        <v>0</v>
      </c>
    </row>
    <row r="7" spans="1:11" x14ac:dyDescent="0.3">
      <c r="A7" s="22">
        <v>0</v>
      </c>
      <c r="B7" s="6">
        <v>1.0986119999999999</v>
      </c>
      <c r="C7" s="6">
        <v>0</v>
      </c>
      <c r="K7" t="s">
        <v>74</v>
      </c>
    </row>
    <row r="8" spans="1:11" x14ac:dyDescent="0.3">
      <c r="A8" s="22">
        <v>0</v>
      </c>
      <c r="B8" s="6">
        <v>1.0986119999999999</v>
      </c>
      <c r="C8" s="6">
        <v>0</v>
      </c>
      <c r="K8" t="s">
        <v>75</v>
      </c>
    </row>
    <row r="9" spans="1:11" x14ac:dyDescent="0.3">
      <c r="A9" s="22">
        <v>0</v>
      </c>
      <c r="B9" s="6">
        <v>1.0986119999999999</v>
      </c>
      <c r="C9" s="6">
        <v>0</v>
      </c>
      <c r="K9" t="s">
        <v>76</v>
      </c>
    </row>
    <row r="10" spans="1:11" x14ac:dyDescent="0.3">
      <c r="A10" s="22">
        <v>0</v>
      </c>
      <c r="B10" s="6">
        <v>1.0986119999999999</v>
      </c>
      <c r="C10" s="6">
        <v>0</v>
      </c>
    </row>
    <row r="11" spans="1:11" x14ac:dyDescent="0.3">
      <c r="A11" s="22">
        <v>0</v>
      </c>
      <c r="B11" s="6">
        <v>0.202733</v>
      </c>
      <c r="C11" s="6">
        <v>0.202733</v>
      </c>
    </row>
    <row r="12" spans="1:11" x14ac:dyDescent="0.3">
      <c r="A12" s="22">
        <v>0</v>
      </c>
      <c r="B12" s="6">
        <v>1.0986119999999999</v>
      </c>
      <c r="C12" s="6">
        <v>0</v>
      </c>
      <c r="K12" t="s">
        <v>65</v>
      </c>
    </row>
    <row r="13" spans="1:11" x14ac:dyDescent="0.3">
      <c r="A13" s="22">
        <v>0</v>
      </c>
      <c r="B13" s="6">
        <v>1.0986119999999999</v>
      </c>
      <c r="C13" s="6">
        <v>0</v>
      </c>
      <c r="K13" t="s">
        <v>66</v>
      </c>
    </row>
    <row r="14" spans="1:11" x14ac:dyDescent="0.3">
      <c r="A14" s="22">
        <v>0</v>
      </c>
      <c r="B14" s="6">
        <v>0</v>
      </c>
      <c r="C14" s="6">
        <v>1.0986119999999999</v>
      </c>
      <c r="K14" t="s">
        <v>67</v>
      </c>
    </row>
    <row r="15" spans="1:11" x14ac:dyDescent="0.3">
      <c r="A15" s="22">
        <v>0</v>
      </c>
      <c r="B15" s="6">
        <v>0</v>
      </c>
      <c r="C15" s="6">
        <v>1.0986119999999999</v>
      </c>
    </row>
    <row r="19" spans="1:15" x14ac:dyDescent="0.3">
      <c r="A19" s="22">
        <v>0.202733</v>
      </c>
      <c r="B19" s="22">
        <v>1.0986119999999999</v>
      </c>
      <c r="C19" s="22">
        <v>1.0986119999999999</v>
      </c>
      <c r="D19" s="22">
        <v>1.0986119999999999</v>
      </c>
      <c r="E19" s="22">
        <v>1.0986119999999999</v>
      </c>
      <c r="F19" s="22">
        <v>1.0986119999999999</v>
      </c>
      <c r="G19" s="22">
        <v>0</v>
      </c>
      <c r="H19" s="22">
        <v>0</v>
      </c>
      <c r="I19" s="22">
        <v>0</v>
      </c>
      <c r="J19" s="22">
        <v>0</v>
      </c>
      <c r="K19" s="22">
        <v>0</v>
      </c>
      <c r="L19" s="22">
        <v>0</v>
      </c>
      <c r="M19" s="22">
        <v>0</v>
      </c>
      <c r="N19" s="22">
        <v>0</v>
      </c>
      <c r="O19" s="22">
        <v>0</v>
      </c>
    </row>
    <row r="20" spans="1:15" x14ac:dyDescent="0.3">
      <c r="A20" s="22">
        <v>0.202733</v>
      </c>
      <c r="B20" s="6">
        <v>0</v>
      </c>
      <c r="C20" s="6">
        <v>0</v>
      </c>
      <c r="D20" s="6">
        <v>0</v>
      </c>
      <c r="E20" s="6">
        <v>0</v>
      </c>
      <c r="F20" s="6">
        <v>0</v>
      </c>
      <c r="G20" s="6">
        <v>1.0986119999999999</v>
      </c>
      <c r="H20" s="6">
        <v>1.0986119999999999</v>
      </c>
      <c r="I20" s="6">
        <v>1.0986119999999999</v>
      </c>
      <c r="J20" s="6">
        <v>1.0986119999999999</v>
      </c>
      <c r="K20" s="6">
        <v>0.202733</v>
      </c>
      <c r="L20" s="6">
        <v>1.0986119999999999</v>
      </c>
      <c r="M20" s="6">
        <v>1.0986119999999999</v>
      </c>
      <c r="N20" s="6">
        <v>0</v>
      </c>
      <c r="O20" s="6">
        <v>0</v>
      </c>
    </row>
    <row r="21" spans="1:15" x14ac:dyDescent="0.3">
      <c r="A21" s="6">
        <v>0</v>
      </c>
      <c r="B21" s="6">
        <v>0</v>
      </c>
      <c r="C21" s="6">
        <v>0</v>
      </c>
      <c r="D21" s="6">
        <v>0</v>
      </c>
      <c r="E21" s="6">
        <v>0</v>
      </c>
      <c r="F21" s="6">
        <v>0</v>
      </c>
      <c r="G21" s="6">
        <v>0</v>
      </c>
      <c r="H21" s="6">
        <v>0</v>
      </c>
      <c r="I21" s="6">
        <v>0</v>
      </c>
      <c r="J21" s="6">
        <v>0</v>
      </c>
      <c r="K21" s="6">
        <v>0.202733</v>
      </c>
      <c r="L21" s="6">
        <v>0</v>
      </c>
      <c r="M21" s="6">
        <v>0</v>
      </c>
      <c r="N21" s="6">
        <v>1.0986119999999999</v>
      </c>
      <c r="O21" s="6">
        <v>1.0986119999999999</v>
      </c>
    </row>
    <row r="22" spans="1:15" x14ac:dyDescent="0.3">
      <c r="K22" t="s">
        <v>68</v>
      </c>
    </row>
    <row r="23" spans="1:15" x14ac:dyDescent="0.3">
      <c r="K23" t="s">
        <v>69</v>
      </c>
    </row>
    <row r="24" spans="1:15" x14ac:dyDescent="0.3">
      <c r="K24" t="s">
        <v>70</v>
      </c>
    </row>
    <row r="25" spans="1:15" x14ac:dyDescent="0.3">
      <c r="K25" t="s">
        <v>70</v>
      </c>
    </row>
    <row r="26" spans="1:15" x14ac:dyDescent="0.3">
      <c r="K26" t="s">
        <v>70</v>
      </c>
    </row>
    <row r="27" spans="1:15" x14ac:dyDescent="0.3">
      <c r="K27" t="s">
        <v>71</v>
      </c>
    </row>
    <row r="28" spans="1:15" x14ac:dyDescent="0.3">
      <c r="K28" t="s">
        <v>71</v>
      </c>
    </row>
    <row r="29" spans="1:15" x14ac:dyDescent="0.3">
      <c r="K29" t="s">
        <v>71</v>
      </c>
    </row>
    <row r="30" spans="1:15" x14ac:dyDescent="0.3">
      <c r="K30" t="s">
        <v>71</v>
      </c>
    </row>
    <row r="31" spans="1:15" x14ac:dyDescent="0.3">
      <c r="K31" t="s">
        <v>72</v>
      </c>
    </row>
    <row r="32" spans="1:15" x14ac:dyDescent="0.3">
      <c r="K32" t="s">
        <v>71</v>
      </c>
    </row>
    <row r="33" spans="11:11" x14ac:dyDescent="0.3">
      <c r="K33" t="s">
        <v>71</v>
      </c>
    </row>
    <row r="34" spans="11:11" x14ac:dyDescent="0.3">
      <c r="K34" t="s">
        <v>73</v>
      </c>
    </row>
    <row r="35" spans="11:11" x14ac:dyDescent="0.3">
      <c r="K35" t="s">
        <v>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35A0E-8F74-46B2-B10B-34C82F38D810}">
  <dimension ref="D8:L12"/>
  <sheetViews>
    <sheetView tabSelected="1" workbookViewId="0">
      <selection activeCell="M8" sqref="M8"/>
    </sheetView>
  </sheetViews>
  <sheetFormatPr defaultRowHeight="14.4" x14ac:dyDescent="0.3"/>
  <sheetData>
    <row r="8" spans="4:12" x14ac:dyDescent="0.3">
      <c r="E8">
        <v>0</v>
      </c>
      <c r="F8">
        <v>1</v>
      </c>
      <c r="G8">
        <v>2</v>
      </c>
      <c r="H8">
        <v>3</v>
      </c>
      <c r="I8">
        <v>4</v>
      </c>
      <c r="J8">
        <v>5</v>
      </c>
      <c r="K8">
        <v>6</v>
      </c>
      <c r="L8">
        <v>7</v>
      </c>
    </row>
    <row r="9" spans="4:12" x14ac:dyDescent="0.3">
      <c r="D9">
        <v>0</v>
      </c>
      <c r="E9" s="109" t="s">
        <v>153</v>
      </c>
      <c r="F9" s="110">
        <v>1</v>
      </c>
      <c r="G9" s="109">
        <v>1</v>
      </c>
      <c r="H9" s="110">
        <v>1</v>
      </c>
      <c r="I9" s="109" t="s">
        <v>153</v>
      </c>
      <c r="J9" s="89">
        <v>1</v>
      </c>
      <c r="K9" s="89">
        <v>1</v>
      </c>
      <c r="L9" s="89">
        <v>1</v>
      </c>
    </row>
    <row r="10" spans="4:12" x14ac:dyDescent="0.3">
      <c r="D10">
        <v>1</v>
      </c>
      <c r="E10" s="89"/>
      <c r="F10" s="109" t="s">
        <v>153</v>
      </c>
      <c r="G10" s="110">
        <v>1</v>
      </c>
      <c r="H10" s="109">
        <v>1</v>
      </c>
      <c r="I10" s="110">
        <v>1</v>
      </c>
      <c r="J10" s="109" t="s">
        <v>153</v>
      </c>
      <c r="K10" s="89">
        <v>1</v>
      </c>
      <c r="L10" s="89">
        <v>1</v>
      </c>
    </row>
    <row r="11" spans="4:12" x14ac:dyDescent="0.3">
      <c r="D11">
        <v>2</v>
      </c>
      <c r="E11" s="89"/>
      <c r="F11" s="89"/>
      <c r="G11" s="109" t="s">
        <v>153</v>
      </c>
      <c r="H11" s="110">
        <v>1</v>
      </c>
      <c r="I11" s="109">
        <v>1</v>
      </c>
      <c r="J11" s="110">
        <v>1</v>
      </c>
      <c r="K11" s="109" t="s">
        <v>153</v>
      </c>
      <c r="L11" s="89">
        <v>1</v>
      </c>
    </row>
    <row r="12" spans="4:12" x14ac:dyDescent="0.3">
      <c r="D12">
        <v>3</v>
      </c>
      <c r="E12" s="89"/>
      <c r="F12" s="89"/>
      <c r="G12" s="89"/>
      <c r="H12" s="109" t="s">
        <v>153</v>
      </c>
      <c r="I12" s="110">
        <v>1</v>
      </c>
      <c r="J12" s="109">
        <v>1</v>
      </c>
      <c r="K12" s="110">
        <v>1</v>
      </c>
      <c r="L12" s="109"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TF-IDF</vt:lpstr>
      <vt:lpstr>LSA</vt:lpstr>
      <vt:lpstr>Sheet3</vt:lpstr>
      <vt:lpstr>Sheet6</vt:lpstr>
      <vt:lpstr>Sheet4</vt:lpstr>
      <vt:lpstr>Sheet5</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2019-11-27T21:20:11Z</dcterms:created>
  <dcterms:modified xsi:type="dcterms:W3CDTF">2020-06-19T13:17:23Z</dcterms:modified>
</cp:coreProperties>
</file>