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windows\Downloads\"/>
    </mc:Choice>
  </mc:AlternateContent>
  <xr:revisionPtr revIDLastSave="0" documentId="13_ncr:1_{72133707-4936-4B78-BDD6-7E49DE14809C}" xr6:coauthVersionLast="47" xr6:coauthVersionMax="47" xr10:uidLastSave="{00000000-0000-0000-0000-000000000000}"/>
  <bookViews>
    <workbookView xWindow="-28920" yWindow="-120" windowWidth="29040" windowHeight="16440" tabRatio="685" xr2:uid="{00000000-000D-0000-FFFF-FFFF00000000}"/>
  </bookViews>
  <sheets>
    <sheet name="Master_Optimizer" sheetId="22" r:id="rId1"/>
  </sheets>
  <externalReferences>
    <externalReference r:id="rId2"/>
  </externalReferences>
  <definedNames>
    <definedName name="FixCost">'[1]Ajax Planning System'!$B$20</definedName>
    <definedName name="ProdCost">'[1]Ajax Planning System'!$B$18</definedName>
    <definedName name="Rev">'[1]Ajax Planning System'!$B$17</definedName>
    <definedName name="ShipCost">'[1]Ajax Planning System'!$B$19</definedName>
    <definedName name="solver_adj" localSheetId="0" hidden="1">Master_Optimizer!$Q$18:$T$26,Master_Optimizer!$J$18:$M$26,Master_Optimizer!$I$11:$L$13,Master_Optimizer!$I$3:$L$5,Master_Optimizer!$K$1,Master_Optimizer!$K$9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Master_Optimizer!$I$11:$L$13</definedName>
    <definedName name="solver_lhs10" localSheetId="0" hidden="1">Master_Optimizer!$M$3:$M$5</definedName>
    <definedName name="solver_lhs11" localSheetId="0" hidden="1">Master_Optimizer!$O$11:$O$13</definedName>
    <definedName name="solver_lhs12" localSheetId="0" hidden="1">Master_Optimizer!$O$3:$O$5</definedName>
    <definedName name="solver_lhs13" localSheetId="0" hidden="1">Master_Optimizer!$P$39:$S$47</definedName>
    <definedName name="solver_lhs14" localSheetId="0" hidden="1">Master_Optimizer!$Q$11:$Q$13</definedName>
    <definedName name="solver_lhs15" localSheetId="0" hidden="1">Master_Optimizer!$Q$18:$T$26</definedName>
    <definedName name="solver_lhs16" localSheetId="0" hidden="1">Master_Optimizer!$Q$31:$T$33</definedName>
    <definedName name="solver_lhs17" localSheetId="0" hidden="1">Master_Optimizer!$Q$3:$Q$5</definedName>
    <definedName name="solver_lhs2" localSheetId="0" hidden="1">Master_Optimizer!$I$11:$L$13</definedName>
    <definedName name="solver_lhs3" localSheetId="0" hidden="1">Master_Optimizer!$I$31:$L$33</definedName>
    <definedName name="solver_lhs4" localSheetId="0" hidden="1">Master_Optimizer!$I$3:$L$5</definedName>
    <definedName name="solver_lhs5" localSheetId="0" hidden="1">Master_Optimizer!$I$3:$L$5</definedName>
    <definedName name="solver_lhs6" localSheetId="0" hidden="1">Master_Optimizer!$J$18:$M$26</definedName>
    <definedName name="solver_lhs7" localSheetId="0" hidden="1">Master_Optimizer!$K$1</definedName>
    <definedName name="solver_lhs8" localSheetId="0" hidden="1">Master_Optimizer!$K$9</definedName>
    <definedName name="solver_lhs9" localSheetId="0" hidden="1">Master_Optimizer!$M$11:$M$13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17</definedName>
    <definedName name="solver_nwt" localSheetId="0" hidden="1">1</definedName>
    <definedName name="solver_opt" localSheetId="0" hidden="1">Master_Optimizer!$B$25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3</definedName>
    <definedName name="solver_rel16" localSheetId="0" hidden="1">2</definedName>
    <definedName name="solver_rel17" localSheetId="0" hidden="1">1</definedName>
    <definedName name="solver_rel2" localSheetId="0" hidden="1">4</definedName>
    <definedName name="solver_rel3" localSheetId="0" hidden="1">2</definedName>
    <definedName name="solver_rel4" localSheetId="0" hidden="1">1</definedName>
    <definedName name="solver_rel5" localSheetId="0" hidden="1">4</definedName>
    <definedName name="solver_rel6" localSheetId="0" hidden="1">3</definedName>
    <definedName name="solver_rel7" localSheetId="0" hidden="1">5</definedName>
    <definedName name="solver_rel8" localSheetId="0" hidden="1">5</definedName>
    <definedName name="solver_rel9" localSheetId="0" hidden="1">1</definedName>
    <definedName name="solver_rhs1" localSheetId="0" hidden="1">Master_Optimizer!$C$50:$F$52</definedName>
    <definedName name="solver_rhs10" localSheetId="0" hidden="1">Master_Optimizer!$N$3:$N$5</definedName>
    <definedName name="solver_rhs11" localSheetId="0" hidden="1">Master_Optimizer!$P$11:$P$13</definedName>
    <definedName name="solver_rhs12" localSheetId="0" hidden="1">Master_Optimizer!$P$3:$P$5</definedName>
    <definedName name="solver_rhs13" localSheetId="0" hidden="1">Master_Optimizer!$C$38:$F$46</definedName>
    <definedName name="solver_rhs14" localSheetId="0" hidden="1">Master_Optimizer!$R$11:$R$13</definedName>
    <definedName name="solver_rhs15" localSheetId="0" hidden="1">0</definedName>
    <definedName name="solver_rhs16" localSheetId="0" hidden="1">Master_Optimizer!$I$11:$L$13</definedName>
    <definedName name="solver_rhs17" localSheetId="0" hidden="1">Master_Optimizer!$R$3:$R$5</definedName>
    <definedName name="solver_rhs2" localSheetId="0" hidden="1">"integer"</definedName>
    <definedName name="solver_rhs3" localSheetId="0" hidden="1">Master_Optimizer!$I$3:$L$5</definedName>
    <definedName name="solver_rhs4" localSheetId="0" hidden="1">Master_Optimizer!$C$50:$F$52</definedName>
    <definedName name="solver_rhs5" localSheetId="0" hidden="1">"integer"</definedName>
    <definedName name="solver_rhs6" localSheetId="0" hidden="1">0</definedName>
    <definedName name="solver_rhs7" localSheetId="0" hidden="1">"binary"</definedName>
    <definedName name="solver_rhs8" localSheetId="0" hidden="1">"binary"</definedName>
    <definedName name="solver_rhs9" localSheetId="0" hidden="1">Master_Optimizer!$N$11:$N$13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22" l="1"/>
  <c r="Q12" i="22"/>
  <c r="Q13" i="22"/>
  <c r="Q11" i="22"/>
  <c r="O12" i="22"/>
  <c r="O13" i="22"/>
  <c r="O11" i="22"/>
  <c r="Q4" i="22"/>
  <c r="Q5" i="22"/>
  <c r="Q3" i="22"/>
  <c r="O4" i="22"/>
  <c r="O5" i="22"/>
  <c r="O3" i="22"/>
  <c r="M12" i="22"/>
  <c r="M13" i="22"/>
  <c r="M11" i="22"/>
  <c r="M4" i="22"/>
  <c r="M5" i="22"/>
  <c r="M3" i="22"/>
  <c r="B23" i="22"/>
  <c r="B21" i="22"/>
  <c r="B20" i="22"/>
  <c r="D51" i="22"/>
  <c r="E51" i="22"/>
  <c r="F51" i="22"/>
  <c r="C51" i="22"/>
  <c r="D52" i="22"/>
  <c r="E52" i="22"/>
  <c r="F52" i="22"/>
  <c r="C52" i="22"/>
  <c r="D50" i="22"/>
  <c r="E50" i="22"/>
  <c r="F50" i="22"/>
  <c r="C50" i="22"/>
  <c r="P40" i="22"/>
  <c r="Q40" i="22"/>
  <c r="R40" i="22"/>
  <c r="S40" i="22"/>
  <c r="P41" i="22"/>
  <c r="Q41" i="22"/>
  <c r="R41" i="22"/>
  <c r="S41" i="22"/>
  <c r="P42" i="22"/>
  <c r="Q42" i="22"/>
  <c r="R42" i="22"/>
  <c r="S42" i="22"/>
  <c r="P43" i="22"/>
  <c r="Q43" i="22"/>
  <c r="R43" i="22"/>
  <c r="S43" i="22"/>
  <c r="P44" i="22"/>
  <c r="Q44" i="22"/>
  <c r="R44" i="22"/>
  <c r="S44" i="22"/>
  <c r="P45" i="22"/>
  <c r="Q45" i="22"/>
  <c r="R45" i="22"/>
  <c r="S45" i="22"/>
  <c r="P46" i="22"/>
  <c r="Q46" i="22"/>
  <c r="R46" i="22"/>
  <c r="S46" i="22"/>
  <c r="P47" i="22"/>
  <c r="Q47" i="22"/>
  <c r="R47" i="22"/>
  <c r="S47" i="22"/>
  <c r="Q39" i="22"/>
  <c r="R39" i="22"/>
  <c r="S39" i="22"/>
  <c r="P39" i="22"/>
  <c r="J33" i="22"/>
  <c r="K33" i="22"/>
  <c r="L33" i="22"/>
  <c r="I33" i="22"/>
  <c r="J32" i="22"/>
  <c r="K32" i="22"/>
  <c r="L32" i="22"/>
  <c r="I32" i="22"/>
  <c r="J31" i="22"/>
  <c r="K31" i="22"/>
  <c r="L31" i="22"/>
  <c r="I31" i="22"/>
  <c r="R33" i="22"/>
  <c r="S33" i="22"/>
  <c r="T33" i="22"/>
  <c r="R32" i="22"/>
  <c r="S32" i="22"/>
  <c r="T32" i="22"/>
  <c r="T31" i="22"/>
  <c r="R31" i="22"/>
  <c r="Q33" i="22"/>
  <c r="Q32" i="22"/>
  <c r="S31" i="22"/>
  <c r="Q31" i="22"/>
  <c r="E21" i="22"/>
  <c r="R13" i="22"/>
  <c r="R12" i="22"/>
  <c r="R11" i="22"/>
  <c r="P13" i="22"/>
  <c r="P12" i="22"/>
  <c r="P11" i="22"/>
  <c r="N13" i="22"/>
  <c r="N12" i="22"/>
  <c r="N11" i="22"/>
  <c r="R4" i="22"/>
  <c r="R5" i="22"/>
  <c r="P4" i="22"/>
  <c r="P5" i="22"/>
  <c r="N4" i="22"/>
  <c r="N5" i="22"/>
  <c r="R3" i="22"/>
  <c r="N3" i="22"/>
  <c r="P3" i="22"/>
  <c r="B22" i="22" l="1"/>
  <c r="B24" i="22" s="1"/>
  <c r="B25" i="22" s="1"/>
  <c r="E22" i="22"/>
</calcChain>
</file>

<file path=xl/sharedStrings.xml><?xml version="1.0" encoding="utf-8"?>
<sst xmlns="http://schemas.openxmlformats.org/spreadsheetml/2006/main" count="184" uniqueCount="59">
  <si>
    <t>Expand?</t>
  </si>
  <si>
    <t>Assembly</t>
  </si>
  <si>
    <t>A-Line</t>
  </si>
  <si>
    <t>C-Line</t>
  </si>
  <si>
    <t>alpha</t>
  </si>
  <si>
    <t>beta</t>
  </si>
  <si>
    <t>gamma</t>
  </si>
  <si>
    <t>delta</t>
  </si>
  <si>
    <t>Needed</t>
  </si>
  <si>
    <t>Available</t>
  </si>
  <si>
    <t>Products</t>
  </si>
  <si>
    <t>year 1</t>
  </si>
  <si>
    <t>Revenue</t>
  </si>
  <si>
    <t>A-line</t>
  </si>
  <si>
    <t>Processes</t>
  </si>
  <si>
    <t>Add-on</t>
  </si>
  <si>
    <t>Market</t>
  </si>
  <si>
    <t>Chicago</t>
  </si>
  <si>
    <t>C-line</t>
  </si>
  <si>
    <t>California</t>
  </si>
  <si>
    <t>Seattle</t>
  </si>
  <si>
    <t>Year</t>
  </si>
  <si>
    <t>Fixed Cost</t>
  </si>
  <si>
    <t>Total Profit</t>
  </si>
  <si>
    <t>Year 1</t>
  </si>
  <si>
    <t>Open?</t>
  </si>
  <si>
    <t>Year 2</t>
  </si>
  <si>
    <t>Year 3</t>
  </si>
  <si>
    <t>year 2</t>
  </si>
  <si>
    <t>year 3</t>
  </si>
  <si>
    <t>Data of Chicago and Sunnyvale_Plant</t>
  </si>
  <si>
    <t>Cost_chicago</t>
  </si>
  <si>
    <t>Cost_Sunnyvale</t>
  </si>
  <si>
    <t>Assembly_chicago</t>
  </si>
  <si>
    <t>Assembly_Sunnyvale</t>
  </si>
  <si>
    <t>Chicago_Baseline</t>
  </si>
  <si>
    <t>Sunnyvale_Baseline</t>
  </si>
  <si>
    <t>Expansion_Cost</t>
  </si>
  <si>
    <t>New_Plant_Cost</t>
  </si>
  <si>
    <t>Production cost</t>
  </si>
  <si>
    <t>Shipment cost</t>
  </si>
  <si>
    <t>Total cost</t>
  </si>
  <si>
    <t>Total shipping cost</t>
  </si>
  <si>
    <t>Unit Shipment costs</t>
  </si>
  <si>
    <t>Combined shipment plan</t>
  </si>
  <si>
    <t>Califronia</t>
  </si>
  <si>
    <t>New plant</t>
  </si>
  <si>
    <t>Chicago Shipping plan</t>
  </si>
  <si>
    <t>Sunnyvale Shipping plan</t>
  </si>
  <si>
    <t>Market demand for 3 years</t>
  </si>
  <si>
    <t>Combined Market demand</t>
  </si>
  <si>
    <t>From chicago to</t>
  </si>
  <si>
    <t>From Sunnyvale to</t>
  </si>
  <si>
    <t>Ship Cost_Chicago</t>
  </si>
  <si>
    <t>Ship Cost_Sunnyvale</t>
  </si>
  <si>
    <t>Total shipments from Chicago Plant</t>
  </si>
  <si>
    <t>Total shipments from Sunnyvale Plant</t>
  </si>
  <si>
    <t xml:space="preserve">Chicago_Production </t>
  </si>
  <si>
    <t>SunnyVale_Production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</si>
</sst>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[$€-2]* #,##0.00_);_([$€-2]* \(#,##0.00\);_([$€-2]* &quot;-&quot;??_)"/>
    <numFmt numFmtId="165" formatCode="&quot;$&quot;#,##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165" fontId="0" fillId="0" borderId="0" xfId="0" applyNumberFormat="1"/>
    <xf numFmtId="165" fontId="0" fillId="0" borderId="0" xfId="1" applyNumberFormat="1" applyFont="1"/>
    <xf numFmtId="0" fontId="0" fillId="2" borderId="0" xfId="0" applyFill="1" applyAlignment="1">
      <alignment horizontal="center" vertical="center"/>
    </xf>
    <xf numFmtId="0" fontId="2" fillId="0" borderId="0" xfId="0" applyFont="1" applyFill="1"/>
    <xf numFmtId="0" fontId="2" fillId="2" borderId="1" xfId="0" applyFont="1" applyFill="1" applyBorder="1" applyAlignment="1">
      <alignment horizontal="center" vertical="center"/>
    </xf>
    <xf numFmtId="0" fontId="0" fillId="4" borderId="1" xfId="0" applyFill="1" applyBorder="1"/>
    <xf numFmtId="1" fontId="0" fillId="3" borderId="1" xfId="0" applyNumberFormat="1" applyFill="1" applyBorder="1"/>
    <xf numFmtId="0" fontId="5" fillId="4" borderId="1" xfId="0" applyFont="1" applyFill="1" applyBorder="1"/>
    <xf numFmtId="0" fontId="0" fillId="2" borderId="1" xfId="0" applyFill="1" applyBorder="1" applyAlignment="1">
      <alignment horizontal="center" vertical="center"/>
    </xf>
    <xf numFmtId="1" fontId="0" fillId="5" borderId="1" xfId="0" applyNumberFormat="1" applyFill="1" applyBorder="1"/>
    <xf numFmtId="0" fontId="0" fillId="0" borderId="1" xfId="0" applyBorder="1"/>
    <xf numFmtId="0" fontId="0" fillId="5" borderId="1" xfId="0" applyFill="1" applyBorder="1"/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/>
    <xf numFmtId="165" fontId="0" fillId="5" borderId="1" xfId="0" applyNumberFormat="1" applyFill="1" applyBorder="1"/>
    <xf numFmtId="165" fontId="0" fillId="6" borderId="1" xfId="1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0" fillId="3" borderId="1" xfId="0" applyFill="1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0" fillId="7" borderId="1" xfId="0" applyFill="1" applyBorder="1"/>
    <xf numFmtId="1" fontId="0" fillId="7" borderId="1" xfId="0" applyNumberFormat="1" applyFill="1" applyBorder="1" applyAlignment="1">
      <alignment vertical="center" wrapText="1"/>
    </xf>
    <xf numFmtId="0" fontId="6" fillId="7" borderId="1" xfId="0" applyFont="1" applyFill="1" applyBorder="1"/>
    <xf numFmtId="0" fontId="1" fillId="7" borderId="1" xfId="0" applyFont="1" applyFill="1" applyBorder="1"/>
    <xf numFmtId="0" fontId="3" fillId="5" borderId="1" xfId="0" applyFont="1" applyFill="1" applyBorder="1"/>
  </cellXfs>
  <cellStyles count="3">
    <cellStyle name="Currency" xfId="1" builtinId="4"/>
    <cellStyle name="Euro" xfId="2" xr:uid="{E1ACA45F-D246-4A86-BD4B-384213339A3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indows\Downloads\Ajax-Project-Students%20(2).xlsx" TargetMode="External"/><Relationship Id="rId1" Type="http://schemas.openxmlformats.org/officeDocument/2006/relationships/externalLinkPath" Target="Ajax-Project-Students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jax Planning System"/>
      <sheetName val="Ajax Planning System (2)"/>
      <sheetName val="Ajax Planning System (3)"/>
      <sheetName val="Ajax Planning System (4)"/>
      <sheetName val="Big Solver"/>
    </sheetNames>
    <sheetDataSet>
      <sheetData sheetId="0">
        <row r="17">
          <cell r="B17">
            <v>49468181.81818182</v>
          </cell>
        </row>
        <row r="18">
          <cell r="B18">
            <v>37164772.727272727</v>
          </cell>
        </row>
        <row r="19">
          <cell r="B19">
            <v>597386.36363636365</v>
          </cell>
        </row>
        <row r="20">
          <cell r="B20">
            <v>834000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85733-D8F1-4B69-8351-C6C2693124CF}">
  <dimension ref="A1:T52"/>
  <sheetViews>
    <sheetView tabSelected="1" workbookViewId="0">
      <selection activeCell="A34" sqref="A34"/>
    </sheetView>
  </sheetViews>
  <sheetFormatPr defaultRowHeight="15" x14ac:dyDescent="0.25"/>
  <cols>
    <col min="1" max="1" width="37.7109375" customWidth="1"/>
    <col min="2" max="2" width="16.42578125" customWidth="1"/>
    <col min="3" max="3" width="7" bestFit="1" customWidth="1"/>
    <col min="4" max="4" width="19.28515625" customWidth="1"/>
    <col min="5" max="5" width="10.42578125" customWidth="1"/>
    <col min="6" max="6" width="5" bestFit="1" customWidth="1"/>
    <col min="7" max="7" width="11.42578125" customWidth="1"/>
    <col min="8" max="8" width="17.140625" customWidth="1"/>
    <col min="9" max="9" width="13.7109375" customWidth="1"/>
    <col min="10" max="10" width="10.85546875" bestFit="1" customWidth="1"/>
    <col min="11" max="12" width="7" bestFit="1" customWidth="1"/>
    <col min="13" max="13" width="8.140625" customWidth="1"/>
    <col min="14" max="14" width="9.42578125" customWidth="1"/>
    <col min="15" max="15" width="9.28515625" customWidth="1"/>
    <col min="16" max="16" width="9.28515625" bestFit="1" customWidth="1"/>
    <col min="17" max="17" width="9.7109375" customWidth="1"/>
    <col min="18" max="18" width="10.85546875" bestFit="1" customWidth="1"/>
    <col min="19" max="19" width="7" bestFit="1" customWidth="1"/>
    <col min="20" max="20" width="5" bestFit="1" customWidth="1"/>
    <col min="21" max="21" width="16.42578125" bestFit="1" customWidth="1"/>
    <col min="22" max="22" width="12.28515625" bestFit="1" customWidth="1"/>
  </cols>
  <sheetData>
    <row r="1" spans="1:20" x14ac:dyDescent="0.25">
      <c r="A1" s="5" t="s">
        <v>30</v>
      </c>
      <c r="B1" s="5"/>
      <c r="C1" s="5"/>
      <c r="D1" s="5"/>
      <c r="E1" s="5"/>
      <c r="H1" s="29" t="s">
        <v>57</v>
      </c>
      <c r="I1" s="30"/>
      <c r="J1" s="19" t="s">
        <v>0</v>
      </c>
      <c r="K1" s="13">
        <v>1</v>
      </c>
      <c r="L1" s="13"/>
      <c r="M1" s="22" t="s">
        <v>1</v>
      </c>
      <c r="N1" s="22"/>
      <c r="O1" s="22" t="s">
        <v>2</v>
      </c>
      <c r="P1" s="22"/>
      <c r="Q1" s="22" t="s">
        <v>3</v>
      </c>
      <c r="R1" s="22"/>
    </row>
    <row r="2" spans="1:20" x14ac:dyDescent="0.25">
      <c r="A2" s="16" t="s">
        <v>10</v>
      </c>
      <c r="B2" s="31" t="s">
        <v>4</v>
      </c>
      <c r="C2" s="31" t="s">
        <v>5</v>
      </c>
      <c r="D2" s="31" t="s">
        <v>6</v>
      </c>
      <c r="E2" s="31" t="s">
        <v>7</v>
      </c>
      <c r="H2" s="8" t="s">
        <v>21</v>
      </c>
      <c r="I2" s="8" t="s">
        <v>4</v>
      </c>
      <c r="J2" s="8" t="s">
        <v>5</v>
      </c>
      <c r="K2" s="8" t="s">
        <v>6</v>
      </c>
      <c r="L2" s="8" t="s">
        <v>7</v>
      </c>
      <c r="M2" s="36" t="s">
        <v>8</v>
      </c>
      <c r="N2" s="35" t="s">
        <v>9</v>
      </c>
      <c r="O2" s="36" t="s">
        <v>8</v>
      </c>
      <c r="P2" s="35" t="s">
        <v>9</v>
      </c>
      <c r="Q2" s="36" t="s">
        <v>8</v>
      </c>
      <c r="R2" s="35" t="s">
        <v>9</v>
      </c>
    </row>
    <row r="3" spans="1:20" x14ac:dyDescent="0.25">
      <c r="A3" s="16" t="s">
        <v>12</v>
      </c>
      <c r="B3" s="32">
        <v>1350</v>
      </c>
      <c r="C3" s="32">
        <v>1650</v>
      </c>
      <c r="D3" s="32">
        <v>3000</v>
      </c>
      <c r="E3" s="32">
        <v>2500</v>
      </c>
      <c r="H3" s="8" t="s">
        <v>11</v>
      </c>
      <c r="I3" s="9">
        <v>3000</v>
      </c>
      <c r="J3" s="9">
        <v>2750</v>
      </c>
      <c r="K3" s="9">
        <v>2350</v>
      </c>
      <c r="L3" s="9">
        <v>0</v>
      </c>
      <c r="M3" s="14">
        <f>SUMPRODUCT($I3:$L3,$B$6:$E$6)</f>
        <v>118250</v>
      </c>
      <c r="N3" s="32">
        <f>$B$14+$C$14*$K$1</f>
        <v>133000</v>
      </c>
      <c r="O3" s="14">
        <f>SUMPRODUCT(I3:$L3,$B$8:$E$8)</f>
        <v>5750</v>
      </c>
      <c r="P3" s="32">
        <f>$B$12+$C$12*$K$1</f>
        <v>8000</v>
      </c>
      <c r="Q3" s="14">
        <f>SUMPRODUCT($I3:$L3,$B$9:$E$9)</f>
        <v>2350</v>
      </c>
      <c r="R3" s="32">
        <f>$B$13+$C$13*$K$1</f>
        <v>3200</v>
      </c>
    </row>
    <row r="4" spans="1:20" x14ac:dyDescent="0.25">
      <c r="A4" s="16" t="s">
        <v>31</v>
      </c>
      <c r="B4" s="32">
        <v>1000</v>
      </c>
      <c r="C4" s="32">
        <v>1175</v>
      </c>
      <c r="D4" s="32">
        <v>2250</v>
      </c>
      <c r="E4" s="32">
        <v>2100</v>
      </c>
      <c r="H4" s="8" t="s">
        <v>28</v>
      </c>
      <c r="I4" s="9">
        <v>6001</v>
      </c>
      <c r="J4" s="9">
        <v>1322</v>
      </c>
      <c r="K4" s="9">
        <v>2658</v>
      </c>
      <c r="L4" s="9">
        <v>0</v>
      </c>
      <c r="M4" s="14">
        <f>SUMPRODUCT($I4:$L4,$B$6:$E$6)</f>
        <v>133000</v>
      </c>
      <c r="N4" s="32">
        <f>$B$14+$C$14*$K$1</f>
        <v>133000</v>
      </c>
      <c r="O4" s="14">
        <f>SUMPRODUCT(I4:$L4,$B$8:$E$8)</f>
        <v>7323</v>
      </c>
      <c r="P4" s="32">
        <f>$B$12+$C$12*$K$1</f>
        <v>8000</v>
      </c>
      <c r="Q4" s="14">
        <f>SUMPRODUCT($I4:$L4,$B$9:$E$9)</f>
        <v>2658</v>
      </c>
      <c r="R4" s="32">
        <f>$B$13+$C$13*$K$1</f>
        <v>3200</v>
      </c>
    </row>
    <row r="5" spans="1:20" x14ac:dyDescent="0.25">
      <c r="A5" s="16" t="s">
        <v>32</v>
      </c>
      <c r="B5" s="33">
        <v>925</v>
      </c>
      <c r="C5" s="33">
        <v>1100</v>
      </c>
      <c r="D5" s="33">
        <v>2125</v>
      </c>
      <c r="E5" s="33">
        <v>1900</v>
      </c>
      <c r="H5" s="8" t="s">
        <v>29</v>
      </c>
      <c r="I5" s="9">
        <v>3000</v>
      </c>
      <c r="J5" s="9">
        <v>3360</v>
      </c>
      <c r="K5" s="9">
        <v>2630</v>
      </c>
      <c r="L5" s="9">
        <v>0</v>
      </c>
      <c r="M5" s="14">
        <f>SUMPRODUCT($I5:$L5,$B$6:$E$6)</f>
        <v>133000</v>
      </c>
      <c r="N5" s="32">
        <f>$B$14+$C$14*$K$1</f>
        <v>133000</v>
      </c>
      <c r="O5" s="14">
        <f>SUMPRODUCT(I5:$L5,$B$8:$E$8)</f>
        <v>6360</v>
      </c>
      <c r="P5" s="32">
        <f>$B$12+$C$12*$K$1</f>
        <v>8000</v>
      </c>
      <c r="Q5" s="14">
        <f>SUMPRODUCT($I5:$L5,$B$9:$E$9)</f>
        <v>2630</v>
      </c>
      <c r="R5" s="32">
        <f>$B$13+$C$13*$K$1</f>
        <v>3200</v>
      </c>
    </row>
    <row r="6" spans="1:20" x14ac:dyDescent="0.25">
      <c r="A6" s="16" t="s">
        <v>33</v>
      </c>
      <c r="B6" s="32">
        <v>10</v>
      </c>
      <c r="C6" s="32">
        <v>15</v>
      </c>
      <c r="D6" s="32">
        <v>20</v>
      </c>
      <c r="E6" s="32">
        <v>22</v>
      </c>
    </row>
    <row r="7" spans="1:20" x14ac:dyDescent="0.25">
      <c r="A7" s="16" t="s">
        <v>34</v>
      </c>
      <c r="B7" s="33">
        <v>9</v>
      </c>
      <c r="C7" s="33">
        <v>14</v>
      </c>
      <c r="D7" s="33">
        <v>18</v>
      </c>
      <c r="E7" s="33">
        <v>20</v>
      </c>
    </row>
    <row r="8" spans="1:20" x14ac:dyDescent="0.25">
      <c r="A8" s="16" t="s">
        <v>13</v>
      </c>
      <c r="B8" s="32">
        <v>1</v>
      </c>
      <c r="C8" s="32">
        <v>1</v>
      </c>
      <c r="D8" s="32">
        <v>0</v>
      </c>
      <c r="E8" s="32">
        <v>0</v>
      </c>
    </row>
    <row r="9" spans="1:20" x14ac:dyDescent="0.25">
      <c r="A9" s="16" t="s">
        <v>3</v>
      </c>
      <c r="B9" s="32">
        <v>0</v>
      </c>
      <c r="C9" s="32">
        <v>0</v>
      </c>
      <c r="D9" s="32">
        <v>1</v>
      </c>
      <c r="E9" s="32">
        <v>1</v>
      </c>
      <c r="H9" s="29" t="s">
        <v>58</v>
      </c>
      <c r="I9" s="30"/>
      <c r="J9" s="19" t="s">
        <v>25</v>
      </c>
      <c r="K9" s="20">
        <v>1</v>
      </c>
      <c r="L9" s="20"/>
      <c r="M9" s="23"/>
      <c r="N9" s="24"/>
      <c r="O9" s="24"/>
      <c r="P9" s="24"/>
      <c r="Q9" s="24"/>
      <c r="R9" s="25"/>
    </row>
    <row r="10" spans="1:20" x14ac:dyDescent="0.25">
      <c r="H10" s="8" t="s">
        <v>21</v>
      </c>
      <c r="I10" s="8" t="s">
        <v>4</v>
      </c>
      <c r="J10" s="8" t="s">
        <v>5</v>
      </c>
      <c r="K10" s="8" t="s">
        <v>6</v>
      </c>
      <c r="L10" s="8" t="s">
        <v>7</v>
      </c>
      <c r="M10" s="36" t="s">
        <v>8</v>
      </c>
      <c r="N10" s="35" t="s">
        <v>9</v>
      </c>
      <c r="O10" s="36" t="s">
        <v>8</v>
      </c>
      <c r="P10" s="35" t="s">
        <v>9</v>
      </c>
      <c r="Q10" s="36" t="s">
        <v>8</v>
      </c>
      <c r="R10" s="35" t="s">
        <v>9</v>
      </c>
    </row>
    <row r="11" spans="1:20" x14ac:dyDescent="0.25">
      <c r="A11" s="16" t="s">
        <v>14</v>
      </c>
      <c r="B11" s="16" t="s">
        <v>35</v>
      </c>
      <c r="C11" s="16" t="s">
        <v>15</v>
      </c>
      <c r="D11" s="16" t="s">
        <v>36</v>
      </c>
      <c r="H11" s="8" t="s">
        <v>11</v>
      </c>
      <c r="I11" s="21">
        <v>2700</v>
      </c>
      <c r="J11" s="21">
        <v>1250</v>
      </c>
      <c r="K11" s="21">
        <v>900</v>
      </c>
      <c r="L11" s="21">
        <v>1100</v>
      </c>
      <c r="M11" s="14">
        <f>SUMPRODUCT($I11:$L11,$B$7:$E$7)</f>
        <v>80000</v>
      </c>
      <c r="N11" s="32">
        <f>$D$14*K9</f>
        <v>80000</v>
      </c>
      <c r="O11" s="14">
        <f>SUMPRODUCT(I11:$L11,$B$8:$E$8)</f>
        <v>3950</v>
      </c>
      <c r="P11" s="32">
        <f>$D$12*K9</f>
        <v>5000</v>
      </c>
      <c r="Q11" s="14">
        <f>SUMPRODUCT($I11:$L11,$B$9:$E$9)</f>
        <v>2000</v>
      </c>
      <c r="R11" s="32">
        <f>$D$13*K9</f>
        <v>2000</v>
      </c>
    </row>
    <row r="12" spans="1:20" x14ac:dyDescent="0.25">
      <c r="A12" s="16" t="s">
        <v>13</v>
      </c>
      <c r="B12" s="32">
        <v>6000</v>
      </c>
      <c r="C12" s="32">
        <v>2000</v>
      </c>
      <c r="D12" s="32">
        <v>5000</v>
      </c>
      <c r="H12" s="8" t="s">
        <v>28</v>
      </c>
      <c r="I12" s="21">
        <v>3799</v>
      </c>
      <c r="J12" s="21">
        <v>678</v>
      </c>
      <c r="K12" s="21">
        <v>1842</v>
      </c>
      <c r="L12" s="21">
        <v>158</v>
      </c>
      <c r="M12" s="14">
        <f>SUMPRODUCT($I12:$L12,$B$7:$E$7)</f>
        <v>79999</v>
      </c>
      <c r="N12" s="32">
        <f>$D$14*K9</f>
        <v>80000</v>
      </c>
      <c r="O12" s="14">
        <f>SUMPRODUCT(I12:$L12,$B$8:$E$8)</f>
        <v>4477</v>
      </c>
      <c r="P12" s="32">
        <f>$D$12*K9</f>
        <v>5000</v>
      </c>
      <c r="Q12" s="14">
        <f>SUMPRODUCT($I12:$L12,$B$9:$E$9)</f>
        <v>2000</v>
      </c>
      <c r="R12" s="32">
        <f>$D$13*K9</f>
        <v>2000</v>
      </c>
    </row>
    <row r="13" spans="1:20" x14ac:dyDescent="0.25">
      <c r="A13" s="16" t="s">
        <v>18</v>
      </c>
      <c r="B13" s="32">
        <v>2400</v>
      </c>
      <c r="C13" s="32">
        <v>800</v>
      </c>
      <c r="D13" s="32">
        <v>2000</v>
      </c>
      <c r="H13" s="8" t="s">
        <v>29</v>
      </c>
      <c r="I13" s="21">
        <v>2000</v>
      </c>
      <c r="J13" s="21">
        <v>1840</v>
      </c>
      <c r="K13" s="21">
        <v>1870</v>
      </c>
      <c r="L13" s="21">
        <v>129</v>
      </c>
      <c r="M13" s="14">
        <f>SUMPRODUCT($I13:$L13,$B$7:$E$7)</f>
        <v>80000</v>
      </c>
      <c r="N13" s="32">
        <f>$D$14*K9</f>
        <v>80000</v>
      </c>
      <c r="O13" s="14">
        <f>SUMPRODUCT(I13:$L13,$B$8:$E$8)</f>
        <v>3840</v>
      </c>
      <c r="P13" s="32">
        <f>$D$12*K9</f>
        <v>5000</v>
      </c>
      <c r="Q13" s="14">
        <f>SUMPRODUCT($I13:$L13,$B$9:$E$9)</f>
        <v>1999</v>
      </c>
      <c r="R13" s="32">
        <f>$D$13*K9</f>
        <v>2000</v>
      </c>
    </row>
    <row r="14" spans="1:20" x14ac:dyDescent="0.25">
      <c r="A14" s="16" t="s">
        <v>1</v>
      </c>
      <c r="B14" s="32">
        <v>100000</v>
      </c>
      <c r="C14" s="32">
        <v>33000</v>
      </c>
      <c r="D14" s="32">
        <v>80000</v>
      </c>
    </row>
    <row r="15" spans="1:20" x14ac:dyDescent="0.25">
      <c r="A15" s="1"/>
      <c r="B15" s="2"/>
    </row>
    <row r="16" spans="1:20" x14ac:dyDescent="0.25">
      <c r="A16" s="16" t="s">
        <v>37</v>
      </c>
      <c r="B16" s="32">
        <v>834000</v>
      </c>
      <c r="H16" s="7" t="s">
        <v>47</v>
      </c>
      <c r="I16" s="7"/>
      <c r="J16" s="7"/>
      <c r="K16" s="7"/>
      <c r="L16" s="7"/>
      <c r="M16" s="7"/>
      <c r="O16" s="7" t="s">
        <v>48</v>
      </c>
      <c r="P16" s="7"/>
      <c r="Q16" s="7"/>
      <c r="R16" s="7"/>
      <c r="S16" s="7"/>
      <c r="T16" s="7"/>
    </row>
    <row r="17" spans="1:20" x14ac:dyDescent="0.25">
      <c r="A17" s="16" t="s">
        <v>38</v>
      </c>
      <c r="B17" s="32">
        <v>2225000</v>
      </c>
      <c r="H17" s="8" t="s">
        <v>21</v>
      </c>
      <c r="I17" s="8" t="s">
        <v>17</v>
      </c>
      <c r="J17" s="8" t="s">
        <v>4</v>
      </c>
      <c r="K17" s="8" t="s">
        <v>5</v>
      </c>
      <c r="L17" s="8" t="s">
        <v>6</v>
      </c>
      <c r="M17" s="8" t="s">
        <v>7</v>
      </c>
      <c r="O17" s="8" t="s">
        <v>21</v>
      </c>
      <c r="P17" s="10" t="s">
        <v>46</v>
      </c>
      <c r="Q17" s="10" t="s">
        <v>4</v>
      </c>
      <c r="R17" s="10" t="s">
        <v>5</v>
      </c>
      <c r="S17" s="10" t="s">
        <v>6</v>
      </c>
      <c r="T17" s="10" t="s">
        <v>7</v>
      </c>
    </row>
    <row r="18" spans="1:20" x14ac:dyDescent="0.25">
      <c r="H18" s="8" t="s">
        <v>11</v>
      </c>
      <c r="I18" s="8" t="s">
        <v>17</v>
      </c>
      <c r="J18" s="9">
        <v>3000</v>
      </c>
      <c r="K18" s="9">
        <v>2000.0000000000005</v>
      </c>
      <c r="L18" s="9">
        <v>2000.0000000000002</v>
      </c>
      <c r="M18" s="9">
        <v>0</v>
      </c>
      <c r="O18" s="10" t="s">
        <v>11</v>
      </c>
      <c r="P18" s="8" t="s">
        <v>17</v>
      </c>
      <c r="Q18" s="9">
        <v>0</v>
      </c>
      <c r="R18" s="9">
        <v>0</v>
      </c>
      <c r="S18" s="9">
        <v>0</v>
      </c>
      <c r="T18" s="9">
        <v>500</v>
      </c>
    </row>
    <row r="19" spans="1:20" x14ac:dyDescent="0.25">
      <c r="H19" s="8" t="s">
        <v>11</v>
      </c>
      <c r="I19" s="8" t="s">
        <v>45</v>
      </c>
      <c r="J19" s="9">
        <v>0</v>
      </c>
      <c r="K19" s="9">
        <v>0</v>
      </c>
      <c r="L19" s="9">
        <v>0</v>
      </c>
      <c r="M19" s="9">
        <v>0</v>
      </c>
      <c r="O19" s="10" t="s">
        <v>11</v>
      </c>
      <c r="P19" s="8" t="s">
        <v>45</v>
      </c>
      <c r="Q19" s="9">
        <v>1500</v>
      </c>
      <c r="R19" s="9">
        <v>999.99999999999989</v>
      </c>
      <c r="S19" s="9">
        <v>500</v>
      </c>
      <c r="T19" s="9">
        <v>300</v>
      </c>
    </row>
    <row r="20" spans="1:20" x14ac:dyDescent="0.25">
      <c r="A20" s="16" t="s">
        <v>12</v>
      </c>
      <c r="B20" s="17">
        <f>SUM($I$3:$I$5)*B3 + SUM($J$3:$J$5)*C3 + SUM($K$3:$K$5)*D3 + SUM($L$3:$L$5)*E3 + SUM(I11:I13)*B3 + SUM(J11:J13)*C3 + SUM(K11:K13)*D3 + SUM(L11:L13)*E3</f>
        <v>86372500</v>
      </c>
      <c r="D20" t="s">
        <v>53</v>
      </c>
      <c r="E20" s="4">
        <f>SUMPRODUCT(J18:M20,$I$39:$L$41) + SUMPRODUCT(J21:M23,I39:L41) + SUMPRODUCT(J24:M26,I39:L41)</f>
        <v>711150.0000000177</v>
      </c>
      <c r="H20" s="8" t="s">
        <v>11</v>
      </c>
      <c r="I20" s="8" t="s">
        <v>20</v>
      </c>
      <c r="J20" s="9">
        <v>0</v>
      </c>
      <c r="K20" s="9">
        <v>750.00000000000023</v>
      </c>
      <c r="L20" s="9">
        <v>350.00000000000006</v>
      </c>
      <c r="M20" s="9">
        <v>0</v>
      </c>
      <c r="O20" s="10" t="s">
        <v>11</v>
      </c>
      <c r="P20" s="8" t="s">
        <v>20</v>
      </c>
      <c r="Q20" s="9">
        <v>1200</v>
      </c>
      <c r="R20" s="9">
        <v>249.99999999999972</v>
      </c>
      <c r="S20" s="9">
        <v>399.99999999999994</v>
      </c>
      <c r="T20" s="9">
        <v>300</v>
      </c>
    </row>
    <row r="21" spans="1:20" x14ac:dyDescent="0.25">
      <c r="A21" s="16" t="s">
        <v>39</v>
      </c>
      <c r="B21" s="17">
        <f>SUM($I$3:$I$5)*B4 + SUM($J$3:$J$5)*C4 + SUM($K$3:$K$5)*D4 + SUM($L$3:$L$5)*E4 + SUM(I11:I13)*B5 + SUM(J11:J13)*C5 + SUM(K11:K13)*D5 + SUM(L11:L13)*E5</f>
        <v>62361275</v>
      </c>
      <c r="D21" t="s">
        <v>54</v>
      </c>
      <c r="E21" s="3">
        <f>SUMPRODUCT(Q18:T20,I44:L46) + SUMPRODUCT(Q21:T23,I44:L46) + SUMPRODUCT(Q24:T26,I44:L46)</f>
        <v>471532.99999999674</v>
      </c>
      <c r="H21" s="8" t="s">
        <v>28</v>
      </c>
      <c r="I21" s="8" t="s">
        <v>17</v>
      </c>
      <c r="J21" s="9">
        <v>6000</v>
      </c>
      <c r="K21" s="9">
        <v>1000.0000000000003</v>
      </c>
      <c r="L21" s="9">
        <v>2000</v>
      </c>
      <c r="M21" s="9">
        <v>0</v>
      </c>
      <c r="O21" s="10" t="s">
        <v>28</v>
      </c>
      <c r="P21" s="8" t="s">
        <v>17</v>
      </c>
      <c r="Q21" s="9">
        <v>0</v>
      </c>
      <c r="R21" s="9">
        <v>0</v>
      </c>
      <c r="S21" s="9">
        <v>0</v>
      </c>
      <c r="T21" s="9">
        <v>0</v>
      </c>
    </row>
    <row r="22" spans="1:20" x14ac:dyDescent="0.25">
      <c r="A22" s="16" t="s">
        <v>40</v>
      </c>
      <c r="B22" s="17">
        <f>E20+E21</f>
        <v>1182683.0000000144</v>
      </c>
      <c r="D22" s="6" t="s">
        <v>42</v>
      </c>
      <c r="E22" s="3">
        <f>IF(K9=0,E20,E20+E21)</f>
        <v>1182683.0000000144</v>
      </c>
      <c r="H22" s="8" t="s">
        <v>28</v>
      </c>
      <c r="I22" s="8" t="s">
        <v>45</v>
      </c>
      <c r="J22" s="9">
        <v>0</v>
      </c>
      <c r="K22" s="9">
        <v>0</v>
      </c>
      <c r="L22" s="9">
        <v>0</v>
      </c>
      <c r="M22" s="9">
        <v>0</v>
      </c>
      <c r="O22" s="10" t="s">
        <v>28</v>
      </c>
      <c r="P22" s="8" t="s">
        <v>45</v>
      </c>
      <c r="Q22" s="9">
        <v>2000</v>
      </c>
      <c r="R22" s="9">
        <v>499.99999999999994</v>
      </c>
      <c r="S22" s="9">
        <v>999.99999999999989</v>
      </c>
      <c r="T22" s="9">
        <v>158.00000000015135</v>
      </c>
    </row>
    <row r="23" spans="1:20" x14ac:dyDescent="0.25">
      <c r="A23" s="16" t="s">
        <v>22</v>
      </c>
      <c r="B23" s="17">
        <f>B16*K1+B17*K9</f>
        <v>3059000</v>
      </c>
      <c r="H23" s="8" t="s">
        <v>28</v>
      </c>
      <c r="I23" s="8" t="s">
        <v>20</v>
      </c>
      <c r="J23" s="9">
        <v>0.99999999999863576</v>
      </c>
      <c r="K23" s="9">
        <v>322</v>
      </c>
      <c r="L23" s="9">
        <v>658.000000000152</v>
      </c>
      <c r="M23" s="9">
        <v>0</v>
      </c>
      <c r="O23" s="10" t="s">
        <v>28</v>
      </c>
      <c r="P23" s="8" t="s">
        <v>20</v>
      </c>
      <c r="Q23" s="9">
        <v>1799.0000000000009</v>
      </c>
      <c r="R23" s="9">
        <v>177.99999999999997</v>
      </c>
      <c r="S23" s="9">
        <v>841.99999999984789</v>
      </c>
      <c r="T23" s="9">
        <v>0</v>
      </c>
    </row>
    <row r="24" spans="1:20" x14ac:dyDescent="0.25">
      <c r="A24" s="16" t="s">
        <v>41</v>
      </c>
      <c r="B24" s="17">
        <f>B21+B22+B23</f>
        <v>66602958.000000015</v>
      </c>
      <c r="H24" s="8" t="s">
        <v>29</v>
      </c>
      <c r="I24" s="8" t="s">
        <v>17</v>
      </c>
      <c r="J24" s="9">
        <v>3000</v>
      </c>
      <c r="K24" s="9">
        <v>2499.9999999999995</v>
      </c>
      <c r="L24" s="9">
        <v>2000</v>
      </c>
      <c r="M24" s="9">
        <v>0</v>
      </c>
      <c r="O24" s="10" t="s">
        <v>29</v>
      </c>
      <c r="P24" s="8" t="s">
        <v>17</v>
      </c>
      <c r="Q24" s="9">
        <v>0</v>
      </c>
      <c r="R24" s="9">
        <v>0</v>
      </c>
      <c r="S24" s="9">
        <v>0</v>
      </c>
      <c r="T24" s="9">
        <v>0</v>
      </c>
    </row>
    <row r="25" spans="1:20" x14ac:dyDescent="0.25">
      <c r="A25" s="16" t="s">
        <v>23</v>
      </c>
      <c r="B25" s="18">
        <f>B20-B24</f>
        <v>19769541.999999985</v>
      </c>
      <c r="H25" s="8" t="s">
        <v>29</v>
      </c>
      <c r="I25" s="8" t="s">
        <v>45</v>
      </c>
      <c r="J25" s="9">
        <v>0</v>
      </c>
      <c r="K25" s="9">
        <v>0</v>
      </c>
      <c r="L25" s="9">
        <v>0</v>
      </c>
      <c r="M25" s="9">
        <v>0</v>
      </c>
      <c r="O25" s="10" t="s">
        <v>29</v>
      </c>
      <c r="P25" s="8" t="s">
        <v>45</v>
      </c>
      <c r="Q25" s="9">
        <v>1000</v>
      </c>
      <c r="R25" s="9">
        <v>1500</v>
      </c>
      <c r="S25" s="9">
        <v>999.99999999999989</v>
      </c>
      <c r="T25" s="9">
        <v>129.00000000014089</v>
      </c>
    </row>
    <row r="26" spans="1:20" x14ac:dyDescent="0.25">
      <c r="H26" s="8" t="s">
        <v>29</v>
      </c>
      <c r="I26" s="8" t="s">
        <v>20</v>
      </c>
      <c r="J26" s="9">
        <v>0</v>
      </c>
      <c r="K26" s="9">
        <v>860.00000000020282</v>
      </c>
      <c r="L26" s="9">
        <v>629.99999999999977</v>
      </c>
      <c r="M26" s="9">
        <v>0</v>
      </c>
      <c r="O26" s="10" t="s">
        <v>29</v>
      </c>
      <c r="P26" s="8" t="s">
        <v>20</v>
      </c>
      <c r="Q26" s="9">
        <v>1000</v>
      </c>
      <c r="R26" s="9">
        <v>339.99999999979718</v>
      </c>
      <c r="S26" s="9">
        <v>870</v>
      </c>
      <c r="T26" s="9">
        <v>0</v>
      </c>
    </row>
    <row r="30" spans="1:20" x14ac:dyDescent="0.25">
      <c r="H30" s="11" t="s">
        <v>55</v>
      </c>
      <c r="I30" s="11"/>
      <c r="J30" s="11"/>
      <c r="K30" s="11"/>
      <c r="L30" s="11"/>
      <c r="P30" s="26" t="s">
        <v>56</v>
      </c>
      <c r="Q30" s="27"/>
      <c r="R30" s="27"/>
      <c r="S30" s="27"/>
      <c r="T30" s="28"/>
    </row>
    <row r="31" spans="1:20" x14ac:dyDescent="0.25">
      <c r="H31" s="8" t="s">
        <v>11</v>
      </c>
      <c r="I31" s="12">
        <f>SUM(J18:J20)</f>
        <v>3000</v>
      </c>
      <c r="J31" s="12">
        <f>SUM(K18:K20)</f>
        <v>2750.0000000000009</v>
      </c>
      <c r="K31" s="12">
        <f>SUM(L18:L20)</f>
        <v>2350.0000000000005</v>
      </c>
      <c r="L31" s="12">
        <f>SUM(M18:M20)</f>
        <v>0</v>
      </c>
      <c r="P31" s="8" t="s">
        <v>11</v>
      </c>
      <c r="Q31" s="12">
        <f>SUM(Q18:Q20)</f>
        <v>2700</v>
      </c>
      <c r="R31" s="12">
        <f>SUM(R18:R20)</f>
        <v>1249.9999999999995</v>
      </c>
      <c r="S31" s="12">
        <f>SUM(S18:S20)</f>
        <v>900</v>
      </c>
      <c r="T31" s="12">
        <f>SUM(T18:T20)</f>
        <v>1100</v>
      </c>
    </row>
    <row r="32" spans="1:20" x14ac:dyDescent="0.25">
      <c r="H32" s="8" t="s">
        <v>28</v>
      </c>
      <c r="I32" s="12">
        <f>SUM(J21:J23)</f>
        <v>6000.9999999999982</v>
      </c>
      <c r="J32" s="12">
        <f>SUM(K21:K23)</f>
        <v>1322.0000000000005</v>
      </c>
      <c r="K32" s="12">
        <f>SUM(L21:L23)</f>
        <v>2658.0000000001519</v>
      </c>
      <c r="L32" s="12">
        <f>SUM(M21:M23)</f>
        <v>0</v>
      </c>
      <c r="P32" s="8" t="s">
        <v>28</v>
      </c>
      <c r="Q32" s="12">
        <f>SUM(Q21:Q23)</f>
        <v>3799.0000000000009</v>
      </c>
      <c r="R32" s="12">
        <f>SUM(R21:R23)</f>
        <v>677.99999999999989</v>
      </c>
      <c r="S32" s="12">
        <f>SUM(S21:S23)</f>
        <v>1841.9999999998477</v>
      </c>
      <c r="T32" s="12">
        <f>SUM(T21:T23)</f>
        <v>158.00000000015135</v>
      </c>
    </row>
    <row r="33" spans="1:20" x14ac:dyDescent="0.25">
      <c r="H33" s="8" t="s">
        <v>29</v>
      </c>
      <c r="I33" s="12">
        <f>SUM(J24:J26)</f>
        <v>3000</v>
      </c>
      <c r="J33" s="12">
        <f>SUM(K24:K26)</f>
        <v>3360.0000000002024</v>
      </c>
      <c r="K33" s="12">
        <f>SUM(L24:L26)</f>
        <v>2630</v>
      </c>
      <c r="L33" s="12">
        <f>SUM(M24:M26)</f>
        <v>0</v>
      </c>
      <c r="P33" s="8" t="s">
        <v>29</v>
      </c>
      <c r="Q33" s="12">
        <f>SUM(Q24:Q26)</f>
        <v>2000</v>
      </c>
      <c r="R33" s="12">
        <f>SUM(R24:R26)</f>
        <v>1839.9999999997972</v>
      </c>
      <c r="S33" s="12">
        <f>SUM(S24:S26)</f>
        <v>1870</v>
      </c>
      <c r="T33" s="12">
        <f>SUM(T24:T26)</f>
        <v>129.00000000014089</v>
      </c>
    </row>
    <row r="36" spans="1:20" x14ac:dyDescent="0.25">
      <c r="A36" s="11" t="s">
        <v>49</v>
      </c>
      <c r="B36" s="11"/>
      <c r="C36" s="11"/>
      <c r="D36" s="11"/>
      <c r="E36" s="11"/>
      <c r="F36" s="11"/>
    </row>
    <row r="37" spans="1:20" x14ac:dyDescent="0.25">
      <c r="A37" s="15" t="s">
        <v>16</v>
      </c>
      <c r="B37" s="8"/>
      <c r="C37" s="8" t="s">
        <v>4</v>
      </c>
      <c r="D37" s="8" t="s">
        <v>5</v>
      </c>
      <c r="E37" s="8" t="s">
        <v>6</v>
      </c>
      <c r="F37" s="8" t="s">
        <v>7</v>
      </c>
      <c r="H37" s="11" t="s">
        <v>43</v>
      </c>
      <c r="I37" s="11"/>
      <c r="J37" s="11"/>
      <c r="K37" s="11"/>
      <c r="L37" s="11"/>
    </row>
    <row r="38" spans="1:20" x14ac:dyDescent="0.25">
      <c r="A38" s="15" t="s">
        <v>17</v>
      </c>
      <c r="B38" s="8" t="s">
        <v>24</v>
      </c>
      <c r="C38" s="32">
        <v>3000</v>
      </c>
      <c r="D38" s="32">
        <v>2000</v>
      </c>
      <c r="E38" s="32">
        <v>2000</v>
      </c>
      <c r="F38" s="32">
        <v>500</v>
      </c>
      <c r="H38" s="8" t="s">
        <v>51</v>
      </c>
      <c r="I38" s="8" t="s">
        <v>4</v>
      </c>
      <c r="J38" s="8" t="s">
        <v>5</v>
      </c>
      <c r="K38" s="8" t="s">
        <v>6</v>
      </c>
      <c r="L38" s="8" t="s">
        <v>7</v>
      </c>
      <c r="O38" s="7" t="s">
        <v>44</v>
      </c>
      <c r="P38" s="7"/>
      <c r="Q38" s="7"/>
      <c r="R38" s="7"/>
      <c r="S38" s="7"/>
    </row>
    <row r="39" spans="1:20" x14ac:dyDescent="0.25">
      <c r="A39" s="15" t="s">
        <v>19</v>
      </c>
      <c r="B39" s="8" t="s">
        <v>24</v>
      </c>
      <c r="C39" s="32">
        <v>1500</v>
      </c>
      <c r="D39" s="32">
        <v>1000</v>
      </c>
      <c r="E39" s="32">
        <v>500</v>
      </c>
      <c r="F39" s="32">
        <v>300</v>
      </c>
      <c r="H39" s="8" t="s">
        <v>17</v>
      </c>
      <c r="I39" s="32">
        <v>22</v>
      </c>
      <c r="J39" s="32">
        <v>19</v>
      </c>
      <c r="K39" s="32">
        <v>27</v>
      </c>
      <c r="L39" s="32">
        <v>27</v>
      </c>
      <c r="O39" s="8" t="s">
        <v>11</v>
      </c>
      <c r="P39" s="12">
        <f t="shared" ref="P39:P47" si="0">J18+Q18</f>
        <v>3000</v>
      </c>
      <c r="Q39" s="12">
        <f t="shared" ref="Q39:Q47" si="1">K18+R18</f>
        <v>2000.0000000000005</v>
      </c>
      <c r="R39" s="12">
        <f t="shared" ref="R39:R47" si="2">L18+S18</f>
        <v>2000.0000000000002</v>
      </c>
      <c r="S39" s="12">
        <f t="shared" ref="S39:S47" si="3">M18+T18</f>
        <v>500</v>
      </c>
    </row>
    <row r="40" spans="1:20" x14ac:dyDescent="0.25">
      <c r="A40" s="15" t="s">
        <v>20</v>
      </c>
      <c r="B40" s="8" t="s">
        <v>24</v>
      </c>
      <c r="C40" s="32">
        <v>1200</v>
      </c>
      <c r="D40" s="32">
        <v>1000</v>
      </c>
      <c r="E40" s="32">
        <v>750</v>
      </c>
      <c r="F40" s="32">
        <v>300</v>
      </c>
      <c r="H40" s="8" t="s">
        <v>19</v>
      </c>
      <c r="I40" s="32">
        <v>52</v>
      </c>
      <c r="J40" s="32">
        <v>48</v>
      </c>
      <c r="K40" s="32">
        <v>58</v>
      </c>
      <c r="L40" s="32">
        <v>58</v>
      </c>
      <c r="O40" s="8" t="s">
        <v>11</v>
      </c>
      <c r="P40" s="12">
        <f t="shared" si="0"/>
        <v>1500</v>
      </c>
      <c r="Q40" s="12">
        <f t="shared" si="1"/>
        <v>999.99999999999989</v>
      </c>
      <c r="R40" s="12">
        <f t="shared" si="2"/>
        <v>500</v>
      </c>
      <c r="S40" s="12">
        <f t="shared" si="3"/>
        <v>300</v>
      </c>
    </row>
    <row r="41" spans="1:20" x14ac:dyDescent="0.25">
      <c r="A41" s="15" t="s">
        <v>17</v>
      </c>
      <c r="B41" s="8" t="s">
        <v>26</v>
      </c>
      <c r="C41" s="32">
        <v>6000</v>
      </c>
      <c r="D41" s="32">
        <v>1000</v>
      </c>
      <c r="E41" s="32">
        <v>2000</v>
      </c>
      <c r="F41" s="32">
        <v>1000</v>
      </c>
      <c r="H41" s="8" t="s">
        <v>20</v>
      </c>
      <c r="I41" s="32">
        <v>50</v>
      </c>
      <c r="J41" s="32">
        <v>46</v>
      </c>
      <c r="K41" s="32">
        <v>56</v>
      </c>
      <c r="L41" s="32">
        <v>56</v>
      </c>
      <c r="O41" s="8" t="s">
        <v>11</v>
      </c>
      <c r="P41" s="12">
        <f t="shared" si="0"/>
        <v>1200</v>
      </c>
      <c r="Q41" s="12">
        <f t="shared" si="1"/>
        <v>1000</v>
      </c>
      <c r="R41" s="12">
        <f t="shared" si="2"/>
        <v>750</v>
      </c>
      <c r="S41" s="12">
        <f t="shared" si="3"/>
        <v>300</v>
      </c>
    </row>
    <row r="42" spans="1:20" x14ac:dyDescent="0.25">
      <c r="A42" s="15" t="s">
        <v>19</v>
      </c>
      <c r="B42" s="8" t="s">
        <v>26</v>
      </c>
      <c r="C42" s="32">
        <v>2000</v>
      </c>
      <c r="D42" s="32">
        <v>500</v>
      </c>
      <c r="E42" s="32">
        <v>1000</v>
      </c>
      <c r="F42" s="32">
        <v>600</v>
      </c>
      <c r="H42" s="13"/>
      <c r="I42" s="13"/>
      <c r="J42" s="13"/>
      <c r="K42" s="13"/>
      <c r="L42" s="13"/>
      <c r="O42" s="8" t="s">
        <v>28</v>
      </c>
      <c r="P42" s="12">
        <f t="shared" si="0"/>
        <v>6000</v>
      </c>
      <c r="Q42" s="12">
        <f t="shared" si="1"/>
        <v>1000.0000000000003</v>
      </c>
      <c r="R42" s="12">
        <f t="shared" si="2"/>
        <v>2000</v>
      </c>
      <c r="S42" s="12">
        <f t="shared" si="3"/>
        <v>0</v>
      </c>
    </row>
    <row r="43" spans="1:20" x14ac:dyDescent="0.25">
      <c r="A43" s="15" t="s">
        <v>20</v>
      </c>
      <c r="B43" s="8" t="s">
        <v>26</v>
      </c>
      <c r="C43" s="32">
        <v>1800</v>
      </c>
      <c r="D43" s="32">
        <v>500</v>
      </c>
      <c r="E43" s="32">
        <v>1500</v>
      </c>
      <c r="F43" s="32">
        <v>600</v>
      </c>
      <c r="H43" s="8" t="s">
        <v>52</v>
      </c>
      <c r="I43" s="8" t="s">
        <v>4</v>
      </c>
      <c r="J43" s="8" t="s">
        <v>5</v>
      </c>
      <c r="K43" s="8" t="s">
        <v>6</v>
      </c>
      <c r="L43" s="8" t="s">
        <v>7</v>
      </c>
      <c r="O43" s="8" t="s">
        <v>28</v>
      </c>
      <c r="P43" s="12">
        <f t="shared" si="0"/>
        <v>2000</v>
      </c>
      <c r="Q43" s="12">
        <f t="shared" si="1"/>
        <v>499.99999999999994</v>
      </c>
      <c r="R43" s="12">
        <f t="shared" si="2"/>
        <v>999.99999999999989</v>
      </c>
      <c r="S43" s="12">
        <f t="shared" si="3"/>
        <v>158.00000000015135</v>
      </c>
    </row>
    <row r="44" spans="1:20" x14ac:dyDescent="0.25">
      <c r="A44" s="15" t="s">
        <v>17</v>
      </c>
      <c r="B44" s="8" t="s">
        <v>27</v>
      </c>
      <c r="C44" s="32">
        <v>3000</v>
      </c>
      <c r="D44" s="32">
        <v>2500</v>
      </c>
      <c r="E44" s="32">
        <v>2000</v>
      </c>
      <c r="F44" s="32">
        <v>2000</v>
      </c>
      <c r="H44" s="8" t="s">
        <v>17</v>
      </c>
      <c r="I44" s="32">
        <v>72</v>
      </c>
      <c r="J44" s="32">
        <v>48</v>
      </c>
      <c r="K44" s="32">
        <v>58</v>
      </c>
      <c r="L44" s="32">
        <v>58</v>
      </c>
      <c r="O44" s="8" t="s">
        <v>28</v>
      </c>
      <c r="P44" s="12">
        <f t="shared" si="0"/>
        <v>1799.9999999999995</v>
      </c>
      <c r="Q44" s="12">
        <f t="shared" si="1"/>
        <v>500</v>
      </c>
      <c r="R44" s="12">
        <f t="shared" si="2"/>
        <v>1500</v>
      </c>
      <c r="S44" s="12">
        <f t="shared" si="3"/>
        <v>0</v>
      </c>
    </row>
    <row r="45" spans="1:20" x14ac:dyDescent="0.25">
      <c r="A45" s="15" t="s">
        <v>19</v>
      </c>
      <c r="B45" s="8" t="s">
        <v>27</v>
      </c>
      <c r="C45" s="32">
        <v>1000</v>
      </c>
      <c r="D45" s="32">
        <v>1500</v>
      </c>
      <c r="E45" s="32">
        <v>1000</v>
      </c>
      <c r="F45" s="32">
        <v>1500</v>
      </c>
      <c r="H45" s="8" t="s">
        <v>45</v>
      </c>
      <c r="I45" s="32">
        <v>20</v>
      </c>
      <c r="J45" s="32">
        <v>17</v>
      </c>
      <c r="K45" s="32">
        <v>25</v>
      </c>
      <c r="L45" s="32">
        <v>25</v>
      </c>
      <c r="O45" s="8" t="s">
        <v>29</v>
      </c>
      <c r="P45" s="12">
        <f t="shared" si="0"/>
        <v>3000</v>
      </c>
      <c r="Q45" s="12">
        <f t="shared" si="1"/>
        <v>2499.9999999999995</v>
      </c>
      <c r="R45" s="12">
        <f t="shared" si="2"/>
        <v>2000</v>
      </c>
      <c r="S45" s="12">
        <f t="shared" si="3"/>
        <v>0</v>
      </c>
    </row>
    <row r="46" spans="1:20" x14ac:dyDescent="0.25">
      <c r="A46" s="15" t="s">
        <v>20</v>
      </c>
      <c r="B46" s="8" t="s">
        <v>27</v>
      </c>
      <c r="C46" s="32">
        <v>1000</v>
      </c>
      <c r="D46" s="32">
        <v>1200</v>
      </c>
      <c r="E46" s="32">
        <v>1500</v>
      </c>
      <c r="F46" s="32">
        <v>1200</v>
      </c>
      <c r="H46" s="8" t="s">
        <v>20</v>
      </c>
      <c r="I46" s="34">
        <v>30</v>
      </c>
      <c r="J46" s="34">
        <v>26</v>
      </c>
      <c r="K46" s="34">
        <v>35</v>
      </c>
      <c r="L46" s="34">
        <v>35</v>
      </c>
      <c r="O46" s="8" t="s">
        <v>29</v>
      </c>
      <c r="P46" s="12">
        <f t="shared" si="0"/>
        <v>1000</v>
      </c>
      <c r="Q46" s="12">
        <f t="shared" si="1"/>
        <v>1500</v>
      </c>
      <c r="R46" s="12">
        <f t="shared" si="2"/>
        <v>999.99999999999989</v>
      </c>
      <c r="S46" s="12">
        <f t="shared" si="3"/>
        <v>129.00000000014089</v>
      </c>
    </row>
    <row r="47" spans="1:20" x14ac:dyDescent="0.25">
      <c r="O47" s="8" t="s">
        <v>29</v>
      </c>
      <c r="P47" s="12">
        <f t="shared" si="0"/>
        <v>1000</v>
      </c>
      <c r="Q47" s="12">
        <f t="shared" si="1"/>
        <v>1200</v>
      </c>
      <c r="R47" s="12">
        <f t="shared" si="2"/>
        <v>1499.9999999999998</v>
      </c>
      <c r="S47" s="12">
        <f t="shared" si="3"/>
        <v>0</v>
      </c>
    </row>
    <row r="48" spans="1:20" x14ac:dyDescent="0.25">
      <c r="B48" s="11" t="s">
        <v>50</v>
      </c>
      <c r="C48" s="11"/>
      <c r="D48" s="11"/>
      <c r="E48" s="11"/>
      <c r="F48" s="11"/>
    </row>
    <row r="49" spans="2:6" x14ac:dyDescent="0.25">
      <c r="B49" s="8" t="s">
        <v>21</v>
      </c>
      <c r="C49" s="8" t="s">
        <v>4</v>
      </c>
      <c r="D49" s="8" t="s">
        <v>5</v>
      </c>
      <c r="E49" s="8" t="s">
        <v>6</v>
      </c>
      <c r="F49" s="8" t="s">
        <v>7</v>
      </c>
    </row>
    <row r="50" spans="2:6" x14ac:dyDescent="0.25">
      <c r="B50" s="8" t="s">
        <v>24</v>
      </c>
      <c r="C50" s="32">
        <f>SUM(C38:C40)</f>
        <v>5700</v>
      </c>
      <c r="D50" s="32">
        <f>SUM(D38:D40)</f>
        <v>4000</v>
      </c>
      <c r="E50" s="32">
        <f>SUM(E38:E40)</f>
        <v>3250</v>
      </c>
      <c r="F50" s="32">
        <f>SUM(F38:F40)</f>
        <v>1100</v>
      </c>
    </row>
    <row r="51" spans="2:6" x14ac:dyDescent="0.25">
      <c r="B51" s="8" t="s">
        <v>26</v>
      </c>
      <c r="C51" s="32">
        <f>SUM(C41:C43)</f>
        <v>9800</v>
      </c>
      <c r="D51" s="32">
        <f>SUM(D41:D43)</f>
        <v>2000</v>
      </c>
      <c r="E51" s="32">
        <f>SUM(E41:E43)</f>
        <v>4500</v>
      </c>
      <c r="F51" s="32">
        <f>SUM(F41:F43)</f>
        <v>2200</v>
      </c>
    </row>
    <row r="52" spans="2:6" x14ac:dyDescent="0.25">
      <c r="B52" s="8" t="s">
        <v>27</v>
      </c>
      <c r="C52" s="32">
        <f>SUM(C44:C46)</f>
        <v>5000</v>
      </c>
      <c r="D52" s="32">
        <f>SUM(D44:D46)</f>
        <v>5200</v>
      </c>
      <c r="E52" s="32">
        <f>SUM(E44:E46)</f>
        <v>4500</v>
      </c>
      <c r="F52" s="32">
        <f>SUM(F44:F46)</f>
        <v>4700</v>
      </c>
    </row>
  </sheetData>
  <mergeCells count="15">
    <mergeCell ref="A1:E1"/>
    <mergeCell ref="A36:F36"/>
    <mergeCell ref="B48:F48"/>
    <mergeCell ref="M9:R9"/>
    <mergeCell ref="P30:T30"/>
    <mergeCell ref="H1:I1"/>
    <mergeCell ref="H9:I9"/>
    <mergeCell ref="O16:T16"/>
    <mergeCell ref="H16:M16"/>
    <mergeCell ref="H37:L37"/>
    <mergeCell ref="O38:S38"/>
    <mergeCell ref="H30:L30"/>
    <mergeCell ref="M1:N1"/>
    <mergeCell ref="O1:P1"/>
    <mergeCell ref="Q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Master_Optimizer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Mishra</dc:creator>
  <cp:lastModifiedBy>Rahul Mishra</cp:lastModifiedBy>
  <dcterms:created xsi:type="dcterms:W3CDTF">2015-06-05T18:17:20Z</dcterms:created>
  <dcterms:modified xsi:type="dcterms:W3CDTF">2025-04-22T12:43:07Z</dcterms:modified>
</cp:coreProperties>
</file>