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Master Data Science\Sem3_2025 Jul\Case Study\WIL Project\WIL_RAG\"/>
    </mc:Choice>
  </mc:AlternateContent>
  <xr:revisionPtr revIDLastSave="0" documentId="13_ncr:1_{802C355C-8FDC-43FE-ADDC-899D38CA7B96}" xr6:coauthVersionLast="47" xr6:coauthVersionMax="47" xr10:uidLastSave="{00000000-0000-0000-0000-000000000000}"/>
  <bookViews>
    <workbookView xWindow="-108" yWindow="-108" windowWidth="23256" windowHeight="12456" firstSheet="1" xr2:uid="{64120318-7AC9-4D99-B988-9A1D3C2C244F}"/>
  </bookViews>
  <sheets>
    <sheet name="Sheet1" sheetId="1" r:id="rId1"/>
    <sheet name="Sheet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4" i="1" l="1"/>
  <c r="AB5" i="1"/>
  <c r="AB6" i="1"/>
  <c r="AB3" i="1"/>
  <c r="S3" i="1"/>
  <c r="T3" i="1"/>
  <c r="T4" i="1"/>
  <c r="T5" i="1"/>
  <c r="T6" i="1"/>
  <c r="Q3" i="1"/>
  <c r="Q4" i="1"/>
  <c r="Q5" i="1"/>
  <c r="Q6" i="1"/>
  <c r="P3" i="1"/>
  <c r="R3" i="1"/>
  <c r="O3" i="1"/>
  <c r="Y2" i="1"/>
  <c r="T2" i="1"/>
  <c r="Q2" i="1"/>
  <c r="AA3" i="1"/>
  <c r="AA4" i="1"/>
  <c r="AA5" i="1"/>
  <c r="AA6" i="1"/>
  <c r="AA2" i="1"/>
  <c r="AB2" i="1" s="1"/>
  <c r="X2" i="1"/>
  <c r="K2" i="1"/>
  <c r="X3" i="1"/>
  <c r="Z3" i="1" s="1"/>
  <c r="X4" i="1"/>
  <c r="Z4" i="1" s="1"/>
  <c r="X5" i="1"/>
  <c r="Z5" i="1" s="1"/>
  <c r="X6" i="1"/>
  <c r="Z6" i="1" s="1"/>
  <c r="Z2" i="1"/>
  <c r="Y3" i="1"/>
  <c r="Y4" i="1"/>
  <c r="Y5" i="1"/>
  <c r="Y6" i="1"/>
  <c r="N3" i="1"/>
  <c r="N5" i="1"/>
  <c r="N6" i="1"/>
  <c r="N4" i="1"/>
  <c r="N2" i="1"/>
  <c r="K3" i="1"/>
  <c r="K5" i="1"/>
  <c r="K6" i="1"/>
  <c r="K4" i="1"/>
</calcChain>
</file>

<file path=xl/sharedStrings.xml><?xml version="1.0" encoding="utf-8"?>
<sst xmlns="http://schemas.openxmlformats.org/spreadsheetml/2006/main" count="95" uniqueCount="66">
  <si>
    <t>Company name</t>
  </si>
  <si>
    <t>Company Code</t>
  </si>
  <si>
    <t>Industry Group</t>
  </si>
  <si>
    <t>Company Description</t>
  </si>
  <si>
    <t>About the Company</t>
  </si>
  <si>
    <t>Additional Information</t>
  </si>
  <si>
    <t>Company Website</t>
  </si>
  <si>
    <t>Company page in ASX</t>
  </si>
  <si>
    <t>Half year ending June 2025 Revenue</t>
  </si>
  <si>
    <t>Half year ending June 2024 Revenue</t>
  </si>
  <si>
    <t>Revenue Half year Percentage Change</t>
  </si>
  <si>
    <t>Half year ending June 2025 Profit after tax attributable to shareholders (net earnings) in Mn</t>
  </si>
  <si>
    <t>Half year ending June 2024 Profit after tax attributable to shareholders (net earnings) in Mn</t>
  </si>
  <si>
    <t>Profit after tax attributable to shareholders (net earnings) Percentage Change</t>
  </si>
  <si>
    <t>Revenue for full year ending Jun 25 in mn in AUD</t>
  </si>
  <si>
    <t>Revenue for full year ending Jun 24 in mn in AUD</t>
  </si>
  <si>
    <t>Revenue for full year percentage change</t>
  </si>
  <si>
    <t>Full year ending June 2025 Profit after tax attributable to shareholders (net earnings) in Mn</t>
  </si>
  <si>
    <t>Full year ending June 2024 Profit after tax attributable to shareholders (net earnings) in Mn</t>
  </si>
  <si>
    <t>Full year ending June 2024 Profit after tax attributable to shareholders percentage change</t>
  </si>
  <si>
    <t>Equity for shareholder in Mn AUD</t>
  </si>
  <si>
    <t>Number of Shares in Millions</t>
  </si>
  <si>
    <t>Market Price in AUD on 15th Sep  2025</t>
  </si>
  <si>
    <t>Rio Tinto</t>
  </si>
  <si>
    <t>RIO</t>
  </si>
  <si>
    <t>Materials</t>
  </si>
  <si>
    <t>Rio Tinto operates in 35 countries where 60,000 employees are working to find better ways to provide the materials the world needs. Our portfolio includes iron ore, copper, aluminium and other minerals and materials needed for the energy transitio</t>
  </si>
  <si>
    <t>Rio Tinto Group is a major global mining and metals company, headquartered in London and Melbourne. It’s a dual-listed entity: Rio Tinto Plc (UK) and Rio Tinto Limited (Australia). Rio Tinto’s activities cover the exploration, extraction, processing, and sale of metals and minerals. Some core product groups and operations:
Iron Ore
A major part of its business. Western Australia (the Pilbara region) is a key area, with extensive mining, port, rail infrastructure. 
Aluminium / Bauxite / Alumina
It mines bauxite, refines alumina, and smelts aluminium. 
Copper &amp; Related Metals
Includes copper mining and refining, with by-products like gold, silver, molybdenum. 
Minerals
This segment includes salt, gypsum, titanium, borates etc. Rio Tinto is one of the biggest players in the global mining / metals sector. It’s in the S&amp;P/ASX 200 index due to its size in Australia. Strengths, Risks &amp; Considerations
Strengths:
Very large scale in iron ore, which remains a critical commodity globally.
Growing exposure to transition minerals (e.g. lithium, copper) which are in demand for electrification and renewable energy technologies.
Global footprint gives access to multiple resource locales.
Risks:
Commodity price volatility (especially for iron ore, aluminium, copper, lithium).
Regulatory, environmental, and social licence risks (mining is increasingly under scrutiny re: environmental impact, indigenous land rights etc.).
Operational risk: mining and extraction have high fixed costs, challenges in transport, energy, labour.
Corporate structure risk:
The dual-listing structure sometimes causes complexity (for investors, regulatory, tax, corporate governance). There have been calls from shareholders to consider unifying the structure, especially with the example of BHP’s unification in recent years</t>
  </si>
  <si>
    <t>Rio Tinto: New / Growth Projects (Australia &amp; Key Global Projects)
Western Range Iron Ore Project (Pilbara, Western Australia)
Rio Tinto (54%) in joint venture with China Baowu Steel Group (46%).
Built to sustain production of the “Pilbara Blend” from the existing Paraburdoo hub.
Capacity ~25 million tonnes per year.
Includes construction of a primary crusher and an ~18-km conveyor to the Paraburdoo processing plant.
As of last report, ~90% complete; first ore expected in first half of 2025. 
Rio Tinto
Hope Downs 2 Mine Project (Western Australia)
State &amp; federal approvals obtained.
Rio’s share is 50% (50/50 JV with Hancock Prospecting).
New above-water-table iron ore pits (two new pits) with combined production capacity ~31 million tonnes per year.
Includes ancillary infrastructure: dry processing facilities, conveyors, roads, railway crossings.
First ore targeted in 2027. 
Rio Tinto
Burra Scandium Project (New South Wales, Australia)
High-grade scandium oxide resource.
This is one of the highest-grade primary scandium oxide resources globally.
Potential to be the first primary scandium production site outside Asia. 
Rio Tinto
+1
Brockman Syncline 1 (Pilbara, Western Australia)
Rio Tinto is investing ~US$1.8 billion to develop this project. 
Reuters
It’s part of the Pilbara iron ore replacement pipeline.
Expected to begin producing first ore in 2027, earlier than some previous schedules.</t>
  </si>
  <si>
    <t>https://www.riotinto.com/</t>
  </si>
  <si>
    <t>https://www.asx.com.au/markets/company/RIO</t>
  </si>
  <si>
    <t>BHP</t>
  </si>
  <si>
    <t>BHP Group Limited (BHP) is a diversified natural resources company. The company's assets, operations and interests include iron ore, copper, metallurgical coal, nickel and potash.</t>
  </si>
  <si>
    <t>Name &amp; Identity: BHP (originally “Broken Hill Proprietary Company”) is an Australian multinational mining, metals and resources company. Headquarters: Melbourne, Victoria, Australia. Global Reach: Operates in many (90+) locations globally, with products sold all over the world. BHP is involved in the full chain of resource extraction and mining, including exploration, extraction, processing and selling of commodities. Key products and sectors include:
Iron ore — strong business especially in Australia. Coal (both metallurgical coal for steelmaking, and thermal coal). Copper — growing in importance, especially given global trends toward electrification and renewable energy. Nickel, potash, and other minerals. Historically had petroleum / oil &amp; gas operations, though it has scaled back in that area.  History &amp; Evolution
Some major historical points:
Founded in 1885 as the Broken Hill Proprietary Company, mining silver, lead, zinc in Broken Hill, NSW, Australia. 
Over decades, expanded into steel production, other minerals, global operations. 
In 2001, BHP merged with Billiton to become BHP Billiton, combining large resource portfolios. 
Over time, it has streamlined/divested non-core businesses. For example, its steel assets were spun off, and more recently, it exited some oil &amp; gas (hydrocarbon) businesses. 
In 2018, it simplified its corporate structure, rebranding from “BHP Billiton” to “BHP.” 
In 2022, BHP delisted from the London Stock Exchange and consolidated listing in Australia.</t>
  </si>
  <si>
    <t>New / Growth Projects of BHP (from recent annual report)
Jansen Stage 1 (Potash, Canada)
Capex increased to about US$7.0–7.4 billion.
First production targeted for mid-2027.
Around 68% complete.
Jansen Stage 2 first production now considered for FY2031.
Copper Projects
Acquired 50% interest in Josemaría and Filo del Sol deposits through the Vicuña joint venture.
Growth programme at Escondida in Chile to sustain/boost copper output.
South Australian copper operations flagged for potential production doubling through phased expansions.
Iron Ore (Western Australia Iron Ore, WAIO)
Targeting sustained production above 305 Mtpa in the medium term.
Capital &amp; Exploration Spending
Capex and exploration spend expected to be around US$11 billion annually in FY2026 and FY2027.
Planned to reduce to around US$10 billion annually for FY2028–FY2030.</t>
  </si>
  <si>
    <t>https://www.asx.com.au/markets/company/BHP</t>
  </si>
  <si>
    <t>https://www.bhp.com/</t>
  </si>
  <si>
    <t>68,876 </t>
  </si>
  <si>
    <t>Mineral Resources</t>
  </si>
  <si>
    <t>MIN</t>
  </si>
  <si>
    <t>Mining Services. Provides contract mining, crushing, processing, and infrastructure services. Owns and operates crushing plants, haulage services, and logistics operations. Major clients include iron ore and lithium miners.</t>
  </si>
  <si>
    <t>Produces iron ore, lithium and mining services in Western Australia</t>
  </si>
  <si>
    <t>Has growth via Onslow Iron; mining services expanding</t>
  </si>
  <si>
    <t>https://www.asx.com.au/markets/company/MIN</t>
  </si>
  <si>
    <t>https://www.mineralresources.com.au/</t>
  </si>
  <si>
    <t>Coles</t>
  </si>
  <si>
    <t>COL</t>
  </si>
  <si>
    <t>Consumer Staples Distribution &amp; Retail</t>
  </si>
  <si>
    <t>Australian retailer of products such as fresh food, groceries, household goods, liquor, fuel and financial services via stores and online</t>
  </si>
  <si>
    <t>Woolsworth</t>
  </si>
  <si>
    <t>WOW</t>
  </si>
  <si>
    <t>Food, general merchandise and specialty retailing through chain store operations</t>
  </si>
  <si>
    <t>Half year ending June 2025 Profit after tax attributable to shareholders (net earnings) in Mn AUD</t>
  </si>
  <si>
    <t>Half year ending June 2024 Profit after tax attributable to shareholders (net earnings) in Mn AUD</t>
  </si>
  <si>
    <t>Full year ending June 2025 Profit after tax attributable to shareholders (net earnings) in Mn AUD</t>
  </si>
  <si>
    <t>Full year ending June 2024 Profit after tax attributable to shareholders (net earnings) in Mn AUD</t>
  </si>
  <si>
    <t xml:space="preserve">Earnings per Share (AUD) for half year ending June 2025 </t>
  </si>
  <si>
    <t xml:space="preserve">Earnings per Share (AUD) for half year ending June 2024 </t>
  </si>
  <si>
    <t xml:space="preserve">Price to Earnings ratio (x) </t>
  </si>
  <si>
    <t xml:space="preserve">Book value per share (AUD): </t>
  </si>
  <si>
    <t>Price to Book value (x)</t>
  </si>
  <si>
    <t>Earnings per Share (AUD) for half year ending June 2025 (Net Profit attributable to share holder) divided by Number of shares</t>
  </si>
  <si>
    <t xml:space="preserve">Earnings per Share (AUD) for half year ending June 2024 (Net Profit attributable to share holder) divided by Number of shares. EPS measures how much profit a company generates for each outstanding share of its stock. Interpretation: A higher EPS generally means the company is more profitable on a per-share basis, which is positive for shareholders. </t>
  </si>
  <si>
    <t xml:space="preserve">Price to Earnings ratio (x) for half year ending June 2024 : Market price divided by Earnings per share. The PE ratio shows how much investors are willing to pay for each dollar of the companys earnings. It compares the companys share price with its earnings per share. Interpretation: A high P/E ratio suggests the market expects strong future growth (but it could also mean the stock is overpriced). A low PE ratio may indicate undervaluation or slower growth expectations. </t>
  </si>
  <si>
    <t>Book value per share (AUD): Equity for shareholder/Number of shares. Book Value per Share (BVPS) is a financial ratio that represents the net asset value of a company available to each outstanding share of common stock. BVPS shows the accounting value of each share if the company were liquidated today, based on its historical cost of assets and liabilities. Comparison with Market Price: Market Price per Share &gt; BVPS: Investors believe the company has strong future earnings power, intangible assets (brand, patents, goodwill), or growth potential not fully reflected on the balance sheet. Market Price per Share &lt; BVPS: Could indicate the stock is undervalued, or it may signal concerns about profitability, asset quality, or growth. Indicator of Financial Strength: A higher BVPS over time suggests the company is consistently building value for shareholders (through retained earnings, reinvestments). A declining BVPS could mean losses, high dividend payouts, or write-downs of assets.</t>
  </si>
  <si>
    <t>Price to Book value (x): Market price/Book value per share: It shows how much investors are willing to pay for each $1 of book value (net assets) of the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</si>
</sst>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3" x14ac:knownFonts="1">
    <font>
      <sz val="11"/>
      <color theme="1"/>
      <name val="Aptos Narrow"/>
      <family val="2"/>
      <scheme val="minor"/>
    </font>
    <font>
      <sz val="11"/>
      <color theme="1"/>
      <name val="Aptos Narrow"/>
      <family val="2"/>
      <scheme val="minor"/>
    </font>
    <font>
      <u/>
      <sz val="11"/>
      <color theme="10"/>
      <name val="Aptos Narrow"/>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cellStyleXfs>
  <cellXfs count="24">
    <xf numFmtId="0" fontId="0" fillId="0" borderId="0" xfId="0"/>
    <xf numFmtId="9" fontId="0" fillId="0" borderId="0" xfId="2" applyFont="1"/>
    <xf numFmtId="164" fontId="0" fillId="0" borderId="0" xfId="1" applyFont="1"/>
    <xf numFmtId="0" fontId="0" fillId="0" borderId="0" xfId="0" applyAlignment="1">
      <alignment vertical="center" wrapText="1"/>
    </xf>
    <xf numFmtId="0" fontId="0" fillId="0" borderId="0" xfId="0" applyAlignment="1">
      <alignment wrapText="1"/>
    </xf>
    <xf numFmtId="0" fontId="2" fillId="0" borderId="0" xfId="3" applyAlignment="1">
      <alignment wrapText="1"/>
    </xf>
    <xf numFmtId="164" fontId="0" fillId="0" borderId="0" xfId="1" applyFont="1" applyAlignment="1">
      <alignment wrapText="1"/>
    </xf>
    <xf numFmtId="9" fontId="0" fillId="0" borderId="0" xfId="2" applyFont="1" applyAlignment="1">
      <alignment wrapText="1"/>
    </xf>
    <xf numFmtId="0" fontId="0" fillId="2" borderId="0" xfId="0" applyFill="1" applyAlignment="1">
      <alignment vertical="center" wrapText="1"/>
    </xf>
    <xf numFmtId="9" fontId="0" fillId="2" borderId="0" xfId="2" applyFont="1" applyFill="1" applyAlignment="1">
      <alignment wrapText="1"/>
    </xf>
    <xf numFmtId="9" fontId="0" fillId="2" borderId="0" xfId="2" applyFont="1" applyFill="1"/>
    <xf numFmtId="0" fontId="0" fillId="2" borderId="0" xfId="0" applyFill="1"/>
    <xf numFmtId="164" fontId="0" fillId="2" borderId="0" xfId="0" applyNumberFormat="1" applyFill="1" applyAlignment="1">
      <alignment wrapText="1"/>
    </xf>
    <xf numFmtId="164" fontId="0" fillId="2" borderId="0" xfId="0" applyNumberFormat="1" applyFill="1"/>
    <xf numFmtId="0" fontId="0" fillId="2" borderId="0" xfId="0" applyFill="1" applyAlignment="1">
      <alignment wrapText="1"/>
    </xf>
    <xf numFmtId="2" fontId="0" fillId="0" borderId="0" xfId="2" applyNumberFormat="1" applyFont="1" applyAlignment="1">
      <alignment wrapText="1"/>
    </xf>
    <xf numFmtId="2" fontId="0" fillId="0" borderId="0" xfId="2" applyNumberFormat="1" applyFont="1"/>
    <xf numFmtId="0" fontId="0" fillId="0" borderId="0" xfId="2" applyNumberFormat="1" applyFont="1"/>
    <xf numFmtId="2" fontId="0" fillId="0" borderId="0" xfId="2" applyNumberFormat="1" applyFont="1" applyAlignment="1">
      <alignment horizontal="right" wrapText="1"/>
    </xf>
    <xf numFmtId="2" fontId="0" fillId="0" borderId="0" xfId="0" applyNumberFormat="1" applyAlignment="1">
      <alignment vertical="center" wrapText="1"/>
    </xf>
    <xf numFmtId="2" fontId="0" fillId="0" borderId="0" xfId="2" applyNumberFormat="1" applyFont="1" applyAlignment="1">
      <alignment horizontal="right"/>
    </xf>
    <xf numFmtId="2" fontId="0" fillId="0" borderId="0" xfId="0" applyNumberFormat="1"/>
    <xf numFmtId="3" fontId="0" fillId="0" borderId="0" xfId="0" applyNumberFormat="1"/>
    <xf numFmtId="0" fontId="2" fillId="0" borderId="0" xfId="3"/>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sx.com.au/markets/company/BHP" TargetMode="External"/><Relationship Id="rId2" Type="http://schemas.openxmlformats.org/officeDocument/2006/relationships/hyperlink" Target="https://www.asx.com.au/markets/company/RIO" TargetMode="External"/><Relationship Id="rId1" Type="http://schemas.openxmlformats.org/officeDocument/2006/relationships/hyperlink" Target="https://www.riotinto.com/" TargetMode="External"/><Relationship Id="rId6" Type="http://schemas.openxmlformats.org/officeDocument/2006/relationships/hyperlink" Target="https://www.mineralresources.com.au/" TargetMode="External"/><Relationship Id="rId5" Type="http://schemas.openxmlformats.org/officeDocument/2006/relationships/hyperlink" Target="https://www.bhp.com/" TargetMode="External"/><Relationship Id="rId4" Type="http://schemas.openxmlformats.org/officeDocument/2006/relationships/hyperlink" Target="https://www.asx.com.au/markets/company/M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F43BE-C165-48B3-921B-E185D70EC568}">
  <dimension ref="A1:AB7"/>
  <sheetViews>
    <sheetView tabSelected="1" workbookViewId="0">
      <selection activeCell="A6" sqref="A6"/>
    </sheetView>
  </sheetViews>
  <sheetFormatPr defaultRowHeight="15" customHeight="1" x14ac:dyDescent="0.3"/>
  <cols>
    <col min="1" max="1" width="18.109375" customWidth="1"/>
    <col min="2" max="2" width="13.109375" bestFit="1" customWidth="1"/>
    <col min="3" max="4" width="13.109375" customWidth="1"/>
    <col min="5" max="6" width="28.109375" customWidth="1"/>
    <col min="7" max="8" width="13.109375" customWidth="1"/>
    <col min="9" max="9" width="17.109375" customWidth="1"/>
    <col min="10" max="10" width="19.109375" customWidth="1"/>
    <col min="11" max="11" width="13.33203125" style="11" customWidth="1"/>
    <col min="12" max="12" width="23.5546875" customWidth="1"/>
    <col min="13" max="13" width="19.5546875" customWidth="1"/>
    <col min="14" max="14" width="16.109375" style="11" customWidth="1"/>
    <col min="15" max="16" width="16.109375" customWidth="1"/>
    <col min="17" max="17" width="16.109375" style="11" customWidth="1"/>
    <col min="18" max="18" width="16.109375" customWidth="1"/>
    <col min="19" max="19" width="19.109375" customWidth="1"/>
    <col min="20" max="20" width="16.109375" style="11" customWidth="1"/>
    <col min="21" max="21" width="16.109375" style="21" customWidth="1"/>
    <col min="24" max="24" width="26.33203125" style="11" customWidth="1"/>
    <col min="25" max="25" width="37.6640625" style="11" customWidth="1"/>
    <col min="26" max="26" width="58.5546875" style="11" customWidth="1"/>
    <col min="27" max="27" width="55.88671875" style="11" customWidth="1"/>
    <col min="28" max="28" width="30.88671875" style="11" customWidth="1"/>
    <col min="29" max="29" width="24.44140625" customWidth="1"/>
  </cols>
  <sheetData>
    <row r="1" spans="1:28" s="3" customFormat="1" ht="185.25" customHeight="1" x14ac:dyDescent="0.3">
      <c r="A1" s="3" t="s">
        <v>0</v>
      </c>
      <c r="B1" s="3" t="s">
        <v>1</v>
      </c>
      <c r="C1" s="3" t="s">
        <v>2</v>
      </c>
      <c r="D1" s="3" t="s">
        <v>3</v>
      </c>
      <c r="E1" s="3" t="s">
        <v>4</v>
      </c>
      <c r="F1" s="3" t="s">
        <v>5</v>
      </c>
      <c r="G1" s="3" t="s">
        <v>6</v>
      </c>
      <c r="H1" s="3" t="s">
        <v>7</v>
      </c>
      <c r="I1" s="3" t="s">
        <v>8</v>
      </c>
      <c r="J1" s="3" t="s">
        <v>9</v>
      </c>
      <c r="K1" s="8" t="s">
        <v>10</v>
      </c>
      <c r="L1" s="3" t="s">
        <v>11</v>
      </c>
      <c r="M1" s="3" t="s">
        <v>12</v>
      </c>
      <c r="N1" s="8" t="s">
        <v>13</v>
      </c>
      <c r="O1" s="3" t="s">
        <v>14</v>
      </c>
      <c r="P1" s="3" t="s">
        <v>15</v>
      </c>
      <c r="Q1" s="8" t="s">
        <v>16</v>
      </c>
      <c r="R1" s="3" t="s">
        <v>17</v>
      </c>
      <c r="S1" s="3" t="s">
        <v>18</v>
      </c>
      <c r="T1" s="8" t="s">
        <v>19</v>
      </c>
      <c r="U1" s="19" t="s">
        <v>20</v>
      </c>
      <c r="V1" s="3" t="s">
        <v>21</v>
      </c>
      <c r="W1" s="3" t="s">
        <v>22</v>
      </c>
      <c r="X1" s="8" t="s">
        <v>61</v>
      </c>
      <c r="Y1" s="8" t="s">
        <v>62</v>
      </c>
      <c r="Z1" s="8" t="s">
        <v>63</v>
      </c>
      <c r="AA1" s="8" t="s">
        <v>64</v>
      </c>
      <c r="AB1" s="8" t="s">
        <v>65</v>
      </c>
    </row>
    <row r="2" spans="1:28" s="4" customFormat="1" ht="61.5" customHeight="1" x14ac:dyDescent="0.3">
      <c r="A2" s="4" t="s">
        <v>23</v>
      </c>
      <c r="B2" s="4" t="s">
        <v>24</v>
      </c>
      <c r="C2" s="4" t="s">
        <v>25</v>
      </c>
      <c r="D2" s="4" t="s">
        <v>26</v>
      </c>
      <c r="E2" s="4" t="s">
        <v>27</v>
      </c>
      <c r="F2" s="4" t="s">
        <v>28</v>
      </c>
      <c r="G2" s="5" t="s">
        <v>29</v>
      </c>
      <c r="H2" s="5" t="s">
        <v>30</v>
      </c>
      <c r="I2" s="6">
        <v>26873</v>
      </c>
      <c r="J2" s="6">
        <v>26802</v>
      </c>
      <c r="K2" s="9">
        <f>(I2-J2)/J2</f>
        <v>2.6490560405939855E-3</v>
      </c>
      <c r="L2" s="6">
        <v>4528</v>
      </c>
      <c r="M2" s="6">
        <v>5808</v>
      </c>
      <c r="N2" s="9">
        <f>(L2-M2)/M2</f>
        <v>-0.22038567493112948</v>
      </c>
      <c r="O2" s="15">
        <v>53658</v>
      </c>
      <c r="Q2" s="9" t="e">
        <f>(O2-P2)/P2</f>
        <v>#DIV/0!</v>
      </c>
      <c r="R2" s="15">
        <v>11552</v>
      </c>
      <c r="S2" s="7"/>
      <c r="T2" s="9" t="e">
        <f>(R2-S2)/S2</f>
        <v>#DIV/0!</v>
      </c>
      <c r="U2" s="18">
        <v>94520</v>
      </c>
      <c r="V2" s="4">
        <v>1620</v>
      </c>
      <c r="W2" s="4">
        <v>115.31</v>
      </c>
      <c r="X2" s="12">
        <f>L2/V2</f>
        <v>2.7950617283950616</v>
      </c>
      <c r="Y2" s="12">
        <f>R2/V2</f>
        <v>7.1308641975308644</v>
      </c>
      <c r="Z2" s="12">
        <f>W2/X2</f>
        <v>41.25490282685513</v>
      </c>
      <c r="AA2" s="12">
        <f>U2/V2</f>
        <v>58.345679012345677</v>
      </c>
      <c r="AB2" s="12">
        <f>W2/AA2</f>
        <v>1.9763245873889126</v>
      </c>
    </row>
    <row r="3" spans="1:28" ht="14.4" x14ac:dyDescent="0.3">
      <c r="A3" t="s">
        <v>31</v>
      </c>
      <c r="B3" t="s">
        <v>31</v>
      </c>
      <c r="C3" t="s">
        <v>25</v>
      </c>
      <c r="D3" t="s">
        <v>32</v>
      </c>
      <c r="E3" t="s">
        <v>33</v>
      </c>
      <c r="F3" t="s">
        <v>34</v>
      </c>
      <c r="G3" s="23" t="s">
        <v>35</v>
      </c>
      <c r="H3" s="23" t="s">
        <v>36</v>
      </c>
      <c r="I3" s="2">
        <v>25200</v>
      </c>
      <c r="J3" s="2">
        <v>27200</v>
      </c>
      <c r="K3" s="10">
        <f t="shared" ref="K3:K6" si="0">(I3-J3)/J3</f>
        <v>-7.3529411764705885E-2</v>
      </c>
      <c r="L3" s="2">
        <v>5100</v>
      </c>
      <c r="M3" s="2">
        <v>6600</v>
      </c>
      <c r="N3" s="10">
        <f>(L3-M3)/M3</f>
        <v>-0.22727272727272727</v>
      </c>
      <c r="O3" s="16">
        <f>51262*1.51</f>
        <v>77405.62</v>
      </c>
      <c r="P3" s="17">
        <f>55658*1.51</f>
        <v>84043.58</v>
      </c>
      <c r="Q3" s="9">
        <f t="shared" ref="Q3:Q7" si="1">(O3-P3)/P3</f>
        <v>-7.8982356534550366E-2</v>
      </c>
      <c r="R3" s="16">
        <f>11438*1.51</f>
        <v>17271.38</v>
      </c>
      <c r="S3" s="16">
        <f>9601*1.51</f>
        <v>14497.51</v>
      </c>
      <c r="T3" s="9">
        <f t="shared" ref="T3:T7" si="2">(R3-S3)/S3</f>
        <v>0.1913342360170816</v>
      </c>
      <c r="U3" s="20" t="s">
        <v>37</v>
      </c>
      <c r="V3" s="22">
        <v>5075</v>
      </c>
      <c r="W3">
        <v>40.58</v>
      </c>
      <c r="X3" s="12">
        <f t="shared" ref="X3:X6" si="3">L3/V3</f>
        <v>1.0049261083743843</v>
      </c>
      <c r="Y3" s="13">
        <f t="shared" ref="Y3:Y6" si="4">M3/V3</f>
        <v>1.3004926108374384</v>
      </c>
      <c r="Z3" s="12">
        <f t="shared" ref="Z3:Z6" si="5">W3/X3</f>
        <v>40.381078431372543</v>
      </c>
      <c r="AA3" s="14" t="e">
        <f t="shared" ref="AA3:AA6" si="6">U3/V3</f>
        <v>#VALUE!</v>
      </c>
      <c r="AB3" s="14">
        <f>IFERROR(W3/AA3,0)</f>
        <v>0</v>
      </c>
    </row>
    <row r="4" spans="1:28" ht="14.4" x14ac:dyDescent="0.3">
      <c r="A4" t="s">
        <v>38</v>
      </c>
      <c r="B4" t="s">
        <v>39</v>
      </c>
      <c r="C4" t="s">
        <v>25</v>
      </c>
      <c r="D4" t="s">
        <v>40</v>
      </c>
      <c r="E4" t="s">
        <v>41</v>
      </c>
      <c r="F4" t="s">
        <v>42</v>
      </c>
      <c r="G4" s="23" t="s">
        <v>43</v>
      </c>
      <c r="H4" s="23" t="s">
        <v>44</v>
      </c>
      <c r="I4" s="2">
        <v>2300</v>
      </c>
      <c r="J4" s="2">
        <v>2515</v>
      </c>
      <c r="K4" s="10">
        <f>(I4-J4)/J4</f>
        <v>-8.5487077534791248E-2</v>
      </c>
      <c r="L4" s="2">
        <v>-807</v>
      </c>
      <c r="M4" s="2">
        <v>518</v>
      </c>
      <c r="N4" s="10">
        <f>(L4-M4)/M4</f>
        <v>-2.557915057915058</v>
      </c>
      <c r="O4" s="1"/>
      <c r="P4" s="1"/>
      <c r="Q4" s="9" t="e">
        <f t="shared" si="1"/>
        <v>#DIV/0!</v>
      </c>
      <c r="R4" s="1"/>
      <c r="S4" s="1"/>
      <c r="T4" s="9" t="e">
        <f t="shared" si="2"/>
        <v>#DIV/0!</v>
      </c>
      <c r="U4" s="16"/>
      <c r="X4" s="12" t="e">
        <f t="shared" si="3"/>
        <v>#DIV/0!</v>
      </c>
      <c r="Y4" s="13" t="e">
        <f t="shared" si="4"/>
        <v>#DIV/0!</v>
      </c>
      <c r="Z4" s="12" t="e">
        <f t="shared" si="5"/>
        <v>#DIV/0!</v>
      </c>
      <c r="AA4" s="14" t="e">
        <f t="shared" si="6"/>
        <v>#DIV/0!</v>
      </c>
      <c r="AB4" s="14">
        <f t="shared" ref="AB4:AB6" si="7">IFERROR(W4/AA4,0)</f>
        <v>0</v>
      </c>
    </row>
    <row r="5" spans="1:28" ht="14.4" x14ac:dyDescent="0.3">
      <c r="A5" t="s">
        <v>45</v>
      </c>
      <c r="B5" t="s">
        <v>46</v>
      </c>
      <c r="C5" t="s">
        <v>47</v>
      </c>
      <c r="D5" t="s">
        <v>48</v>
      </c>
      <c r="I5" s="2">
        <v>23035</v>
      </c>
      <c r="J5" s="2">
        <v>22216</v>
      </c>
      <c r="K5" s="10">
        <f t="shared" si="0"/>
        <v>3.6865322290241267E-2</v>
      </c>
      <c r="L5" s="2">
        <v>576</v>
      </c>
      <c r="M5" s="2">
        <v>594</v>
      </c>
      <c r="N5" s="10">
        <f t="shared" ref="N5:N6" si="8">(L5-M5)/M5</f>
        <v>-3.0303030303030304E-2</v>
      </c>
      <c r="O5" s="1"/>
      <c r="P5" s="1"/>
      <c r="Q5" s="9" t="e">
        <f t="shared" si="1"/>
        <v>#DIV/0!</v>
      </c>
      <c r="R5" s="1"/>
      <c r="S5" s="1"/>
      <c r="T5" s="9" t="e">
        <f t="shared" si="2"/>
        <v>#DIV/0!</v>
      </c>
      <c r="U5" s="16"/>
      <c r="X5" s="12" t="e">
        <f t="shared" si="3"/>
        <v>#DIV/0!</v>
      </c>
      <c r="Y5" s="13" t="e">
        <f t="shared" si="4"/>
        <v>#DIV/0!</v>
      </c>
      <c r="Z5" s="12" t="e">
        <f t="shared" si="5"/>
        <v>#DIV/0!</v>
      </c>
      <c r="AA5" s="14" t="e">
        <f t="shared" si="6"/>
        <v>#DIV/0!</v>
      </c>
      <c r="AB5" s="14">
        <f t="shared" si="7"/>
        <v>0</v>
      </c>
    </row>
    <row r="6" spans="1:28" ht="14.4" x14ac:dyDescent="0.3">
      <c r="A6" t="s">
        <v>49</v>
      </c>
      <c r="B6" t="s">
        <v>50</v>
      </c>
      <c r="C6" t="s">
        <v>47</v>
      </c>
      <c r="D6" t="s">
        <v>51</v>
      </c>
      <c r="I6" s="2">
        <v>35930</v>
      </c>
      <c r="J6" s="2">
        <v>34640</v>
      </c>
      <c r="K6" s="10">
        <f t="shared" si="0"/>
        <v>3.7240184757505776E-2</v>
      </c>
      <c r="L6" s="2">
        <v>739</v>
      </c>
      <c r="M6" s="2">
        <v>-781</v>
      </c>
      <c r="N6" s="10">
        <f t="shared" si="8"/>
        <v>-1.9462227912932137</v>
      </c>
      <c r="O6" s="1"/>
      <c r="P6" s="1"/>
      <c r="Q6" s="9" t="e">
        <f t="shared" si="1"/>
        <v>#DIV/0!</v>
      </c>
      <c r="R6" s="1"/>
      <c r="S6" s="1"/>
      <c r="T6" s="9" t="e">
        <f t="shared" si="2"/>
        <v>#DIV/0!</v>
      </c>
      <c r="U6" s="16"/>
      <c r="X6" s="12" t="e">
        <f t="shared" si="3"/>
        <v>#DIV/0!</v>
      </c>
      <c r="Y6" s="13" t="e">
        <f t="shared" si="4"/>
        <v>#DIV/0!</v>
      </c>
      <c r="Z6" s="12" t="e">
        <f t="shared" si="5"/>
        <v>#DIV/0!</v>
      </c>
      <c r="AA6" s="14" t="e">
        <f t="shared" si="6"/>
        <v>#DIV/0!</v>
      </c>
      <c r="AB6" s="14">
        <f t="shared" si="7"/>
        <v>0</v>
      </c>
    </row>
    <row r="7" spans="1:28" ht="15" customHeight="1" x14ac:dyDescent="0.3">
      <c r="Q7" s="9"/>
      <c r="T7" s="9"/>
    </row>
  </sheetData>
  <hyperlinks>
    <hyperlink ref="G2" r:id="rId1" xr:uid="{1D71EB79-5F0F-4915-882F-51593EAC9E69}"/>
    <hyperlink ref="H2" r:id="rId2" xr:uid="{82ACB03C-7AB4-468A-900B-A1E3BD1A1CE0}"/>
    <hyperlink ref="G3" r:id="rId3" xr:uid="{8B795B89-1857-4E97-909D-DA4E3F07062F}"/>
    <hyperlink ref="G4" r:id="rId4" xr:uid="{3867861A-BA6F-48F3-A07C-F19B7DA9BF87}"/>
    <hyperlink ref="H3" r:id="rId5" xr:uid="{891467AC-8A0C-43CD-9925-194271F9A132}"/>
    <hyperlink ref="H4" r:id="rId6" xr:uid="{7200B0C0-72F9-451D-85F7-1ACFF1FB92A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FA14D-7F56-42ED-AD0F-858836F52128}">
  <dimension ref="A1:AB4"/>
  <sheetViews>
    <sheetView workbookViewId="0">
      <selection activeCell="B6" sqref="B6"/>
    </sheetView>
  </sheetViews>
  <sheetFormatPr defaultRowHeight="14.4" x14ac:dyDescent="0.3"/>
  <sheetData>
    <row r="1" spans="1:28" ht="187.2" x14ac:dyDescent="0.3">
      <c r="A1" s="3" t="s">
        <v>0</v>
      </c>
      <c r="B1" s="3" t="s">
        <v>1</v>
      </c>
      <c r="C1" s="3" t="s">
        <v>2</v>
      </c>
      <c r="D1" s="3" t="s">
        <v>3</v>
      </c>
      <c r="E1" s="3" t="s">
        <v>4</v>
      </c>
      <c r="F1" s="3" t="s">
        <v>5</v>
      </c>
      <c r="G1" s="3" t="s">
        <v>6</v>
      </c>
      <c r="H1" s="3" t="s">
        <v>7</v>
      </c>
      <c r="I1" s="3" t="s">
        <v>8</v>
      </c>
      <c r="J1" s="3" t="s">
        <v>9</v>
      </c>
      <c r="K1" s="8" t="s">
        <v>10</v>
      </c>
      <c r="L1" s="3" t="s">
        <v>52</v>
      </c>
      <c r="M1" s="3" t="s">
        <v>53</v>
      </c>
      <c r="N1" s="8" t="s">
        <v>13</v>
      </c>
      <c r="O1" s="3" t="s">
        <v>14</v>
      </c>
      <c r="P1" s="3" t="s">
        <v>15</v>
      </c>
      <c r="Q1" s="8" t="s">
        <v>16</v>
      </c>
      <c r="R1" s="3" t="s">
        <v>54</v>
      </c>
      <c r="S1" s="3" t="s">
        <v>55</v>
      </c>
      <c r="T1" s="8" t="s">
        <v>19</v>
      </c>
      <c r="U1" s="19" t="s">
        <v>20</v>
      </c>
      <c r="V1" s="3" t="s">
        <v>21</v>
      </c>
      <c r="W1" s="3" t="s">
        <v>22</v>
      </c>
      <c r="X1" s="8" t="s">
        <v>56</v>
      </c>
      <c r="Y1" s="8" t="s">
        <v>57</v>
      </c>
      <c r="Z1" s="8" t="s">
        <v>58</v>
      </c>
      <c r="AA1" s="8" t="s">
        <v>59</v>
      </c>
      <c r="AB1" s="8" t="s">
        <v>60</v>
      </c>
    </row>
    <row r="2" spans="1:28" x14ac:dyDescent="0.3">
      <c r="A2" t="s">
        <v>38</v>
      </c>
      <c r="B2" t="s">
        <v>39</v>
      </c>
    </row>
    <row r="3" spans="1:28" x14ac:dyDescent="0.3">
      <c r="A3" t="s">
        <v>45</v>
      </c>
      <c r="B3" t="s">
        <v>46</v>
      </c>
    </row>
    <row r="4" spans="1:28" x14ac:dyDescent="0.3">
      <c r="A4" t="s">
        <v>49</v>
      </c>
      <c r="B4"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Desh</dc:creator>
  <cp:keywords/>
  <dc:description/>
  <cp:lastModifiedBy>Migara De Mel</cp:lastModifiedBy>
  <cp:revision/>
  <dcterms:created xsi:type="dcterms:W3CDTF">2025-09-10T10:13:23Z</dcterms:created>
  <dcterms:modified xsi:type="dcterms:W3CDTF">2025-09-28T09:48:16Z</dcterms:modified>
  <cp:category/>
  <cp:contentStatus/>
</cp:coreProperties>
</file>