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RAW" sheetId="2" state="visible" r:id="rId3"/>
    <sheet name="Health TL Focus Parameter" sheetId="3" state="visible" r:id="rId4"/>
  </sheets>
  <definedNames>
    <definedName function="false" hidden="true" localSheetId="1" name="_xlnm._FilterDatabase" vbProcedure="false">RAW!$A$2:$AP$71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<sst xmlns="http://schemas.openxmlformats.org/spreadsheetml/2006/main" count="619" uniqueCount="155">
  <si>
    <t xml:space="preserve">Tenure</t>
  </si>
  <si>
    <t xml:space="preserve">- all -</t>
  </si>
  <si>
    <t xml:space="preserve">Category</t>
  </si>
  <si>
    <t xml:space="preserve">Score</t>
  </si>
  <si>
    <t xml:space="preserve">RAG Rating</t>
  </si>
  <si>
    <t xml:space="preserve">Count of RAG Rating</t>
  </si>
  <si>
    <t xml:space="preserve">Red</t>
  </si>
  <si>
    <t xml:space="preserve">Amber</t>
  </si>
  <si>
    <t xml:space="preserve">Green</t>
  </si>
  <si>
    <t xml:space="preserve">Grand Total</t>
  </si>
  <si>
    <t xml:space="preserve">Total Result</t>
  </si>
  <si>
    <t xml:space="preserve">Team leaders</t>
  </si>
  <si>
    <t xml:space="preserve">Sushil.Tripathi</t>
  </si>
  <si>
    <t xml:space="preserve">Shortfall</t>
  </si>
  <si>
    <t xml:space="preserve">ACH %</t>
  </si>
  <si>
    <t xml:space="preserve">Haresh.swami</t>
  </si>
  <si>
    <t xml:space="preserve">Jung.yadav</t>
  </si>
  <si>
    <t xml:space="preserve">Manager</t>
  </si>
  <si>
    <t xml:space="preserve">Total GWP Monthend Target</t>
  </si>
  <si>
    <t xml:space="preserve">Total Till Date GWP Target</t>
  </si>
  <si>
    <t xml:space="preserve">Total GWP Achievement</t>
  </si>
  <si>
    <t xml:space="preserve">UMAR.SAYED1</t>
  </si>
  <si>
    <t xml:space="preserve">Ashley.ramdurgam</t>
  </si>
  <si>
    <t xml:space="preserve">Parameter</t>
  </si>
  <si>
    <t xml:space="preserve">Name</t>
  </si>
  <si>
    <t xml:space="preserve">Emp ID</t>
  </si>
  <si>
    <t xml:space="preserve">DOJ</t>
  </si>
  <si>
    <t xml:space="preserve">Status</t>
  </si>
  <si>
    <t xml:space="preserve">Campaign</t>
  </si>
  <si>
    <t xml:space="preserve">Data</t>
  </si>
  <si>
    <t xml:space="preserve">Nop</t>
  </si>
  <si>
    <t xml:space="preserve">GWP</t>
  </si>
  <si>
    <t xml:space="preserve">Conversion</t>
  </si>
  <si>
    <t xml:space="preserve">ATS</t>
  </si>
  <si>
    <t xml:space="preserve">GWP Target</t>
  </si>
  <si>
    <t xml:space="preserve">Till Date Target</t>
  </si>
  <si>
    <t xml:space="preserve">Conv Target</t>
  </si>
  <si>
    <t xml:space="preserve">GWP Calc</t>
  </si>
  <si>
    <t xml:space="preserve">Conv Calc</t>
  </si>
  <si>
    <t xml:space="preserve">GWP Reading</t>
  </si>
  <si>
    <t xml:space="preserve">Conv Reading</t>
  </si>
  <si>
    <t xml:space="preserve">NOP</t>
  </si>
  <si>
    <t xml:space="preserve">To be in Amber GWP</t>
  </si>
  <si>
    <t xml:space="preserve">To be in Green GWP</t>
  </si>
  <si>
    <t xml:space="preserve">Attempt ( IN TAT ) &lt; =1 Hour</t>
  </si>
  <si>
    <t xml:space="preserve">Attempt ( IN TAT ) &gt; 1 Hour</t>
  </si>
  <si>
    <t xml:space="preserve">AVG Talktime Comso</t>
  </si>
  <si>
    <t xml:space="preserve">AVG Talktime Ozonetel</t>
  </si>
  <si>
    <t xml:space="preserve">Present Day as Lead Assign</t>
  </si>
  <si>
    <t xml:space="preserve">1 year</t>
  </si>
  <si>
    <t xml:space="preserve">2 year</t>
  </si>
  <si>
    <t xml:space="preserve">3 year</t>
  </si>
  <si>
    <t xml:space="preserve">&lt;=5 Lacs</t>
  </si>
  <si>
    <t xml:space="preserve">5 to 10 Lacs</t>
  </si>
  <si>
    <t xml:space="preserve">10 to 50 Lacs</t>
  </si>
  <si>
    <t xml:space="preserve">&gt; 50 Lacs</t>
  </si>
  <si>
    <t xml:space="preserve">OPTIMA SECURE</t>
  </si>
  <si>
    <t xml:space="preserve">HEALTH SURAKSHA</t>
  </si>
  <si>
    <t xml:space="preserve">OPTIMA RESTORE</t>
  </si>
  <si>
    <t xml:space="preserve">Other</t>
  </si>
  <si>
    <t xml:space="preserve">ASHWIN.KAVITHIA</t>
  </si>
  <si>
    <t xml:space="preserve">Deepak Modak</t>
  </si>
  <si>
    <t xml:space="preserve">Active</t>
  </si>
  <si>
    <t xml:space="preserve">SEM</t>
  </si>
  <si>
    <t xml:space="preserve">-</t>
  </si>
  <si>
    <t xml:space="preserve">MAHESH.RADYE1</t>
  </si>
  <si>
    <t xml:space="preserve">RANI.SHETTY1</t>
  </si>
  <si>
    <t xml:space="preserve">LOHIT.NIKAM</t>
  </si>
  <si>
    <t xml:space="preserve">ZAKIR.AHAMED</t>
  </si>
  <si>
    <t xml:space="preserve">SEO 2</t>
  </si>
  <si>
    <t xml:space="preserve">SANJAY.BARSHI</t>
  </si>
  <si>
    <t xml:space="preserve">RAJESH.THAKUR2</t>
  </si>
  <si>
    <t xml:space="preserve">Umar.Sayed1</t>
  </si>
  <si>
    <t xml:space="preserve">PRATIK.CHATURE</t>
  </si>
  <si>
    <t xml:space="preserve">DURGESH.SHARMAV</t>
  </si>
  <si>
    <t xml:space="preserve">SUSHIL.KUMAR2</t>
  </si>
  <si>
    <t xml:space="preserve">DURGESH.TIWARI</t>
  </si>
  <si>
    <t xml:space="preserve">AFZAL.KHAN1</t>
  </si>
  <si>
    <t xml:space="preserve">VINAYAK.KADLAK</t>
  </si>
  <si>
    <t xml:space="preserve">DARSHANA.THIGALE</t>
  </si>
  <si>
    <t xml:space="preserve">SEO Lemnisk</t>
  </si>
  <si>
    <t xml:space="preserve">ROHIT.MITRA</t>
  </si>
  <si>
    <t xml:space="preserve">MOHAMMAD.ABDUL</t>
  </si>
  <si>
    <t xml:space="preserve">KAMLESH.KANOJIA1</t>
  </si>
  <si>
    <t xml:space="preserve">RUKHSAR.ANSARI1</t>
  </si>
  <si>
    <t xml:space="preserve">SEO</t>
  </si>
  <si>
    <t xml:space="preserve">IRSHAD.KHAN</t>
  </si>
  <si>
    <t xml:space="preserve">RUPESH.VISHWAKARMA</t>
  </si>
  <si>
    <t xml:space="preserve">MOHAMMED.SALIM</t>
  </si>
  <si>
    <t xml:space="preserve">PRADEEP.YADAV4</t>
  </si>
  <si>
    <t xml:space="preserve">SEO 3</t>
  </si>
  <si>
    <t xml:space="preserve">GANESH.MAHADIK</t>
  </si>
  <si>
    <t xml:space="preserve">KIRTI.SHINDE1</t>
  </si>
  <si>
    <t xml:space="preserve">UMESH.JAMDAR</t>
  </si>
  <si>
    <t xml:space="preserve">NABI.ANSARI1</t>
  </si>
  <si>
    <t xml:space="preserve">JISHAN.KAZI</t>
  </si>
  <si>
    <t xml:space="preserve">ANKIT.MISHRA2</t>
  </si>
  <si>
    <t xml:space="preserve">ANIL.MEDI</t>
  </si>
  <si>
    <t xml:space="preserve">SWAPNALI.KADAM2</t>
  </si>
  <si>
    <t xml:space="preserve">KRISHNA.VALIDRA</t>
  </si>
  <si>
    <t xml:space="preserve">KULDIP.SINGH</t>
  </si>
  <si>
    <t xml:space="preserve">ANIKET.KAMBLI</t>
  </si>
  <si>
    <t xml:space="preserve">HUSAIN.SHAIKH</t>
  </si>
  <si>
    <t xml:space="preserve">NIKKI.GAUD</t>
  </si>
  <si>
    <t xml:space="preserve">REKHA.SHETTY</t>
  </si>
  <si>
    <t xml:space="preserve">SHAHID.SHAIKH</t>
  </si>
  <si>
    <t xml:space="preserve">SUNITA.CHOUGULE</t>
  </si>
  <si>
    <t xml:space="preserve">SWAPNIL.DHURYE</t>
  </si>
  <si>
    <t xml:space="preserve">VISHAL.TIWARI1</t>
  </si>
  <si>
    <t xml:space="preserve">NAMRATA.BHAGURE</t>
  </si>
  <si>
    <t xml:space="preserve">GANESH.CHAVAN2</t>
  </si>
  <si>
    <t xml:space="preserve">PRATHMESH.MOHITE</t>
  </si>
  <si>
    <t xml:space="preserve">AMAN.DOSANI</t>
  </si>
  <si>
    <t xml:space="preserve">AMEER.MEER</t>
  </si>
  <si>
    <t xml:space="preserve">SANDEEP.JAISWAL</t>
  </si>
  <si>
    <t xml:space="preserve">FARMAN.KHAN2</t>
  </si>
  <si>
    <t xml:space="preserve">VISHAL.SHIVEKAR1</t>
  </si>
  <si>
    <t xml:space="preserve">SWATI.KANSE</t>
  </si>
  <si>
    <t xml:space="preserve">SANKET.KORI</t>
  </si>
  <si>
    <t xml:space="preserve">HANNAN.SHAIKH</t>
  </si>
  <si>
    <t xml:space="preserve">SHANAWAZ.ANSARI</t>
  </si>
  <si>
    <t xml:space="preserve">RIDDHI.SETH</t>
  </si>
  <si>
    <t xml:space="preserve">MITHUN.JAISAWAR</t>
  </si>
  <si>
    <t xml:space="preserve">GAURAV.KAMBLE</t>
  </si>
  <si>
    <t xml:space="preserve">RESHMA.SHAIKH</t>
  </si>
  <si>
    <t xml:space="preserve">NIKHIL.RANE</t>
  </si>
  <si>
    <t xml:space="preserve">Rizwana.Shaikh1</t>
  </si>
  <si>
    <t xml:space="preserve">nancy.chaurasiya</t>
  </si>
  <si>
    <t xml:space="preserve">shahrukh.shaikh</t>
  </si>
  <si>
    <t xml:space="preserve">SAMRUDDHI.PALKAR</t>
  </si>
  <si>
    <t xml:space="preserve">KAJAL.YADAV2</t>
  </si>
  <si>
    <t xml:space="preserve">WASHEEM.KHAN</t>
  </si>
  <si>
    <t xml:space="preserve">OMKAR.DESAI</t>
  </si>
  <si>
    <t xml:space="preserve">Anushree.Kamble</t>
  </si>
  <si>
    <t xml:space="preserve">MITHESH.PEDNEKAR</t>
  </si>
  <si>
    <t xml:space="preserve">Yogesh.Bagul1</t>
  </si>
  <si>
    <t xml:space="preserve">DEEPCHAND.SHARMA</t>
  </si>
  <si>
    <t xml:space="preserve">Arsalan.Shaikh</t>
  </si>
  <si>
    <t xml:space="preserve">Total</t>
  </si>
  <si>
    <t xml:space="preserve">1 year %</t>
  </si>
  <si>
    <t xml:space="preserve">2 year %</t>
  </si>
  <si>
    <t xml:space="preserve">3 year %</t>
  </si>
  <si>
    <t xml:space="preserve">&lt;=5 L</t>
  </si>
  <si>
    <t xml:space="preserve">5 to 10 </t>
  </si>
  <si>
    <t xml:space="preserve">10 to 50 </t>
  </si>
  <si>
    <t xml:space="preserve">&gt; 50 L</t>
  </si>
  <si>
    <t xml:space="preserve">&lt;=5 L %</t>
  </si>
  <si>
    <t xml:space="preserve">5 to 10  %</t>
  </si>
  <si>
    <t xml:space="preserve">10 to 50 %</t>
  </si>
  <si>
    <t xml:space="preserve">&gt; 50 L %</t>
  </si>
  <si>
    <t xml:space="preserve">Lower SI</t>
  </si>
  <si>
    <t xml:space="preserve">Higher SI</t>
  </si>
  <si>
    <t xml:space="preserve">Lower SI %</t>
  </si>
  <si>
    <t xml:space="preserve">Higher SI %</t>
  </si>
  <si>
    <t xml:space="preserve">Bhandup Total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</si>
</sst>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%"/>
    <numFmt numFmtId="166" formatCode="_ * #,##0_ ;_ * \-#,##0_ ;_ * \-??_ ;_ @_ "/>
    <numFmt numFmtId="167" formatCode="0.0%"/>
    <numFmt numFmtId="168" formatCode="d\ mmm\ yy"/>
    <numFmt numFmtId="169" formatCode="0.00"/>
    <numFmt numFmtId="170" formatCode="_ * #,##0.00_ ;_ * \-#,##0.00_ ;_ * \-??_ ;_ @_ "/>
    <numFmt numFmtId="171" formatCode="0.00%"/>
    <numFmt numFmtId="172" formatCode="General"/>
    <numFmt numFmtId="173" formatCode="0"/>
    <numFmt numFmtId="174" formatCode="hh:mm:ss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2"/>
    </font>
    <font>
      <sz val="10"/>
      <color rgb="FFFFFFFF"/>
      <name val="Calibri"/>
      <family val="2"/>
    </font>
    <font>
      <b val="true"/>
      <sz val="18"/>
      <color rgb="FFFFFFFF"/>
      <name val="Calibri"/>
      <family val="2"/>
    </font>
    <font>
      <b val="true"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E6B9B8"/>
        <bgColor rgb="FFFAC090"/>
      </patternFill>
    </fill>
    <fill>
      <patternFill patternType="solid">
        <fgColor rgb="FF8EB4E3"/>
        <bgColor rgb="FF95B3D7"/>
      </patternFill>
    </fill>
    <fill>
      <patternFill patternType="solid">
        <fgColor rgb="FFDCE6F2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E6E0EC"/>
        <bgColor rgb="FFDCE6F2"/>
      </patternFill>
    </fill>
    <fill>
      <patternFill patternType="solid">
        <fgColor rgb="FFC6D9F1"/>
        <bgColor rgb="FFD9D9D9"/>
      </patternFill>
    </fill>
    <fill>
      <patternFill patternType="solid">
        <fgColor rgb="FFFCD5B5"/>
        <bgColor rgb="FFFAC090"/>
      </patternFill>
    </fill>
    <fill>
      <patternFill patternType="solid">
        <fgColor rgb="FFFFFFFF"/>
        <bgColor rgb="FFF9F9F9"/>
      </patternFill>
    </fill>
    <fill>
      <patternFill patternType="solid">
        <fgColor rgb="FFFAC090"/>
        <bgColor rgb="FFE6B9B8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/>
      <bottom style="thin">
        <color rgb="FF95B3D7"/>
      </bottom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9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0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11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11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1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1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2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13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1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13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3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3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13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5">
    <dxf>
      <fill>
        <patternFill patternType="solid">
          <fgColor rgb="FF000000"/>
          <bgColor rgb="FFFFFFFF"/>
        </patternFill>
      </fill>
    </dxf>
    <dxf>
      <fill>
        <patternFill patternType="solid">
          <bgColor rgb="FFE6E0EC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E46C0A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78787"/>
      <rgbColor rgb="FF95B3D7"/>
      <rgbColor rgb="FF993366"/>
      <rgbColor rgb="FFF9F9F9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CD5B5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noFill/>
        <a:ln w="25560">
          <a:noFill/>
        </a:ln>
      </c:spPr>
    </c:floor>
    <c:sideWall>
      <c:spPr>
        <a:noFill/>
        <a:ln w="25560">
          <a:noFill/>
        </a:ln>
      </c:spPr>
    </c:sideWall>
    <c:backWall>
      <c:spPr>
        <a:noFill/>
        <a:ln w="2556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Sheet1!$B$48:$F$48</c:f>
              <c:strCache>
                <c:ptCount val="5"/>
                <c:pt idx="0">
                  <c:v>Sushil.Tripathi</c:v>
                </c:pt>
                <c:pt idx="1">
                  <c:v>Haresh.swami</c:v>
                </c:pt>
                <c:pt idx="2">
                  <c:v>Jung.yadav</c:v>
                </c:pt>
                <c:pt idx="3">
                  <c:v>Ashley.ramdurgam</c:v>
                </c:pt>
                <c:pt idx="4">
                  <c:v>UMAR.SAYED1</c:v>
                </c:pt>
              </c:strCache>
            </c:str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0.769230769230769</c:v>
                </c:pt>
                <c:pt idx="1">
                  <c:v>0.571428571428571</c:v>
                </c:pt>
                <c:pt idx="2">
                  <c:v>0.428571428571429</c:v>
                </c:pt>
                <c:pt idx="3">
                  <c:v>0.571428571428571</c:v>
                </c:pt>
                <c:pt idx="4">
                  <c:v>0.714285714285714</c:v>
                </c:pt>
              </c:numCache>
            </c:numRef>
          </c:val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e46c0a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Sheet1!$B$48:$F$48</c:f>
              <c:strCache>
                <c:ptCount val="5"/>
                <c:pt idx="0">
                  <c:v>Sushil.Tripathi</c:v>
                </c:pt>
                <c:pt idx="1">
                  <c:v>Haresh.swami</c:v>
                </c:pt>
                <c:pt idx="2">
                  <c:v>Jung.yadav</c:v>
                </c:pt>
                <c:pt idx="3">
                  <c:v>Ashley.ramdurgam</c:v>
                </c:pt>
                <c:pt idx="4">
                  <c:v>UMAR.SAYED1</c:v>
                </c:pt>
              </c:strCache>
            </c:str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0.0769230769230769</c:v>
                </c:pt>
                <c:pt idx="1">
                  <c:v>0.142857142857143</c:v>
                </c:pt>
                <c:pt idx="2">
                  <c:v>0.214285714285714</c:v>
                </c:pt>
                <c:pt idx="3">
                  <c:v>0.214285714285714</c:v>
                </c:pt>
                <c:pt idx="4">
                  <c:v>0.0714285714285714</c:v>
                </c:pt>
              </c:numCache>
            </c:numRef>
          </c:val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Sheet1!$B$48:$F$48</c:f>
              <c:strCache>
                <c:ptCount val="5"/>
                <c:pt idx="0">
                  <c:v>Sushil.Tripathi</c:v>
                </c:pt>
                <c:pt idx="1">
                  <c:v>Haresh.swami</c:v>
                </c:pt>
                <c:pt idx="2">
                  <c:v>Jung.yadav</c:v>
                </c:pt>
                <c:pt idx="3">
                  <c:v>Ashley.ramdurgam</c:v>
                </c:pt>
                <c:pt idx="4">
                  <c:v>UMAR.SAYED1</c:v>
                </c:pt>
              </c:strCache>
            </c:str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0.153846153846154</c:v>
                </c:pt>
                <c:pt idx="1">
                  <c:v>0.285714285714286</c:v>
                </c:pt>
                <c:pt idx="2">
                  <c:v>0.357142857142857</c:v>
                </c:pt>
                <c:pt idx="3">
                  <c:v>0.214285714285714</c:v>
                </c:pt>
                <c:pt idx="4">
                  <c:v>0.214285714285714</c:v>
                </c:pt>
              </c:numCache>
            </c:numRef>
          </c:val>
        </c:ser>
        <c:gapWidth val="150"/>
        <c:shape val="box"/>
        <c:axId val="42811049"/>
        <c:axId val="13625820"/>
        <c:axId val="0"/>
      </c:bar3DChart>
      <c:catAx>
        <c:axId val="428110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13625820"/>
        <c:crosses val="autoZero"/>
        <c:auto val="1"/>
        <c:lblAlgn val="ctr"/>
        <c:lblOffset val="100"/>
        <c:noMultiLvlLbl val="0"/>
      </c:catAx>
      <c:valAx>
        <c:axId val="1362582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42811049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ffffff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ffffff"/>
                </a:solidFill>
                <a:latin typeface="Calibri"/>
              </a:rPr>
              <a:t>Process Share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25560">
          <a:noFill/>
        </a:ln>
      </c:spPr>
    </c:floor>
    <c:sideWall>
      <c:spPr>
        <a:noFill/>
        <a:ln w="25560">
          <a:noFill/>
        </a:ln>
      </c:spPr>
    </c:sideWall>
    <c:backWall>
      <c:spPr>
        <a:noFill/>
        <a:ln w="2556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f9f9f9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e46c0a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00b050"/>
              </a:solidFill>
              <a:ln w="0">
                <a:noFill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Sheet1!$E$3:$E$5</c:f>
              <c:strCache>
                <c:ptCount val="3"/>
                <c:pt idx="0">
                  <c:v>Red</c:v>
                </c:pt>
                <c:pt idx="1">
                  <c:v>Amber</c:v>
                </c:pt>
                <c:pt idx="2">
                  <c:v>Green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0.608695652173913</c:v>
                </c:pt>
                <c:pt idx="1">
                  <c:v>0.144927536231884</c:v>
                </c:pt>
                <c:pt idx="2">
                  <c:v>0.246376811594203</c:v>
                </c:pt>
              </c:numCache>
            </c:numRef>
          </c:val>
        </c:ser>
        <c:gapWidth val="150"/>
        <c:shape val="box"/>
        <c:axId val="68951837"/>
        <c:axId val="36069638"/>
        <c:axId val="0"/>
      </c:bar3DChart>
      <c:catAx>
        <c:axId val="689518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36069638"/>
        <c:crosses val="autoZero"/>
        <c:auto val="1"/>
        <c:lblAlgn val="ctr"/>
        <c:lblOffset val="100"/>
        <c:noMultiLvlLbl val="0"/>
      </c:catAx>
      <c:valAx>
        <c:axId val="3606963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68951837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53</xdr:row>
      <xdr:rowOff>76320</xdr:rowOff>
    </xdr:from>
    <xdr:to>
      <xdr:col>14</xdr:col>
      <xdr:colOff>437760</xdr:colOff>
      <xdr:row>67</xdr:row>
      <xdr:rowOff>152280</xdr:rowOff>
    </xdr:to>
    <xdr:graphicFrame>
      <xdr:nvGraphicFramePr>
        <xdr:cNvPr id="0" name="Chart 9"/>
        <xdr:cNvGraphicFramePr/>
      </xdr:nvGraphicFramePr>
      <xdr:xfrm>
        <a:off x="0" y="10172520"/>
        <a:ext cx="14483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723960</xdr:colOff>
      <xdr:row>0</xdr:row>
      <xdr:rowOff>171360</xdr:rowOff>
    </xdr:from>
    <xdr:to>
      <xdr:col>12</xdr:col>
      <xdr:colOff>466560</xdr:colOff>
      <xdr:row>15</xdr:row>
      <xdr:rowOff>56880</xdr:rowOff>
    </xdr:to>
    <xdr:graphicFrame>
      <xdr:nvGraphicFramePr>
        <xdr:cNvPr id="1" name="Chart 7"/>
        <xdr:cNvGraphicFramePr/>
      </xdr:nvGraphicFramePr>
      <xdr:xfrm>
        <a:off x="8808480" y="171360"/>
        <a:ext cx="4479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9" createdVersion="3">
  <cacheSource type="worksheet">
    <worksheetSource ref="A2:Z1048576" sheet="RAW"/>
  </cacheSource>
  <cacheFields count="26">
    <cacheField name="Name" numFmtId="0">
      <sharedItems containsBlank="1" count="70">
        <s v="AFZAL.KHAN1"/>
        <s v="AMAN.DOSANI"/>
        <s v="AMEER.MEER"/>
        <s v="ANIKET.KAMBLI"/>
        <s v="ANIL.MEDI"/>
        <s v="ANKIT.MISHRA2"/>
        <s v="Anushree.Kamble"/>
        <s v="Arsalan.Shaikh"/>
        <s v="ASHWIN.KAVITHIA"/>
        <s v="DARSHANA.THIGALE"/>
        <s v="DEEPCHAND.SHARMA"/>
        <s v="DURGESH.SHARMAV"/>
        <s v="DURGESH.TIWARI"/>
        <s v="FARMAN.KHAN2"/>
        <s v="GANESH.CHAVAN2"/>
        <s v="GANESH.MAHADIK"/>
        <s v="GAURAV.KAMBLE"/>
        <s v="HANNAN.SHAIKH"/>
        <s v="HUSAIN.SHAIKH"/>
        <s v="IRSHAD.KHAN"/>
        <s v="JISHAN.KAZI"/>
        <s v="KAJAL.YADAV2"/>
        <s v="KAMLESH.KANOJIA1"/>
        <s v="KIRTI.SHINDE1"/>
        <s v="KRISHNA.VALIDRA"/>
        <s v="KULDIP.SINGH"/>
        <s v="LOHIT.NIKAM"/>
        <s v="MAHESH.RADYE1"/>
        <s v="MITHESH.PEDNEKAR"/>
        <s v="MITHUN.JAISAWAR"/>
        <s v="MOHAMMAD.ABDUL"/>
        <s v="MOHAMMED.SALIM"/>
        <s v="NABI.ANSARI1"/>
        <s v="NAMRATA.BHAGURE"/>
        <s v="nancy.chaurasiya"/>
        <s v="NIKHIL.RANE"/>
        <s v="NIKKI.GAUD"/>
        <s v="OMKAR.DESAI"/>
        <s v="PRADEEP.YADAV4"/>
        <s v="PRATHMESH.MOHITE"/>
        <s v="PRATIK.CHATURE"/>
        <s v="RAJESH.THAKUR2"/>
        <s v="RANI.SHETTY1"/>
        <s v="REKHA.SHETTY"/>
        <s v="RESHMA.SHAIKH"/>
        <s v="RIDDHI.SETH"/>
        <s v="Rizwana.Shaikh1"/>
        <s v="ROHIT.MITRA"/>
        <s v="RUKHSAR.ANSARI1"/>
        <s v="RUPESH.VISHWAKARMA"/>
        <s v="SAMRUDDHI.PALKAR"/>
        <s v="SANDEEP.JAISWAL"/>
        <s v="SANJAY.BARSHI"/>
        <s v="SANKET.KORI"/>
        <s v="SHAHID.SHAIKH"/>
        <s v="shahrukh.shaikh"/>
        <s v="SHANAWAZ.ANSARI"/>
        <s v="SUNITA.CHOUGULE"/>
        <s v="SUSHIL.KUMAR2"/>
        <s v="SWAPNALI.KADAM2"/>
        <s v="SWAPNIL.DHURYE"/>
        <s v="SWATI.KANSE"/>
        <s v="UMESH.JAMDAR"/>
        <s v="VINAYAK.KADLAK"/>
        <s v="VISHAL.SHIVEKAR1"/>
        <s v="VISHAL.TIWARI1"/>
        <s v="WASHEEM.KHAN"/>
        <s v="Yogesh.Bagul1"/>
        <s v="ZAKIR.AHAMED"/>
        <m/>
      </sharedItems>
    </cacheField>
    <cacheField name="Emp ID" numFmtId="0">
      <sharedItems containsString="0" containsBlank="1" containsNumber="1" containsInteger="1" minValue="15430" maxValue="29352" count="70">
        <n v="15430"/>
        <n v="15441"/>
        <n v="15445"/>
        <n v="15447"/>
        <n v="15448"/>
        <n v="15701"/>
        <n v="15702"/>
        <n v="15703"/>
        <n v="16794"/>
        <n v="17111"/>
        <n v="17809"/>
        <n v="18457"/>
        <n v="19004"/>
        <n v="19330"/>
        <n v="19533"/>
        <n v="19661"/>
        <n v="19705"/>
        <n v="19818"/>
        <n v="20012"/>
        <n v="20126"/>
        <n v="20329"/>
        <n v="20978"/>
        <n v="20979"/>
        <n v="20982"/>
        <n v="20997"/>
        <n v="21198"/>
        <n v="21199"/>
        <n v="21283"/>
        <n v="21313"/>
        <n v="21481"/>
        <n v="21570"/>
        <n v="21585"/>
        <n v="21586"/>
        <n v="21623"/>
        <n v="21851"/>
        <n v="22608"/>
        <n v="22652"/>
        <n v="22661"/>
        <n v="22664"/>
        <n v="22669"/>
        <n v="22677"/>
        <n v="23340"/>
        <n v="23798"/>
        <n v="23923"/>
        <n v="23983"/>
        <n v="24014"/>
        <n v="24622"/>
        <n v="24625"/>
        <n v="24628"/>
        <n v="24630"/>
        <n v="24668"/>
        <n v="24778"/>
        <n v="24854"/>
        <n v="24855"/>
        <n v="24874"/>
        <n v="25219"/>
        <n v="25739"/>
        <n v="25747"/>
        <n v="25829"/>
        <n v="25834"/>
        <n v="26368"/>
        <n v="26456"/>
        <n v="26585"/>
        <n v="27050"/>
        <n v="27051"/>
        <n v="28119"/>
        <n v="28131"/>
        <n v="29349"/>
        <n v="29352"/>
        <m/>
      </sharedItems>
    </cacheField>
    <cacheField name="Team leaders" numFmtId="0">
      <sharedItems containsBlank="1" count="6">
        <s v="Ashley.ramdurgam"/>
        <s v="Haresh.swami"/>
        <s v="Jung.yadav"/>
        <s v="Sushil.Tripathi"/>
        <s v="UMAR.SAYED1"/>
        <m/>
      </sharedItems>
    </cacheField>
    <cacheField name="Manager" numFmtId="0">
      <sharedItems containsBlank="1" count="2">
        <s v="Deepak Modak"/>
        <m/>
      </sharedItems>
    </cacheField>
    <cacheField name="DOJ" numFmtId="0">
      <sharedItems containsNonDate="0" containsDate="1" containsString="0" containsBlank="1" minDate="2016-12-30T00:00:00" maxDate="2024-04-23T00:00:00" count="65">
        <d v="2016-12-30T00:00:00"/>
        <d v="2017-06-10T00:00:00"/>
        <d v="2017-07-06T00:00:00"/>
        <d v="2017-08-16T00:00:00"/>
        <d v="2017-08-19T00:00:00"/>
        <d v="2018-09-08T00:00:00"/>
        <d v="2018-10-10T00:00:00"/>
        <d v="2019-09-18T00:00:00"/>
        <d v="2019-11-12T00:00:00"/>
        <d v="2019-12-04T00:00:00"/>
        <d v="2020-06-16T00:00:00"/>
        <d v="2020-08-03T00:00:00"/>
        <d v="2020-11-04T00:00:00"/>
        <d v="2020-11-05T00:00:00"/>
        <d v="2020-12-09T00:00:00"/>
        <d v="2021-01-06T00:00:00"/>
        <d v="2021-03-05T00:00:00"/>
        <d v="2021-03-08T00:00:00"/>
        <d v="2021-07-01T00:00:00"/>
        <d v="2021-07-08T00:00:00"/>
        <d v="2021-07-12T00:00:00"/>
        <d v="2021-07-26T00:00:00"/>
        <d v="2021-08-24T00:00:00"/>
        <d v="2021-09-07T00:00:00"/>
        <d v="2021-09-28T00:00:00"/>
        <d v="2021-11-18T00:00:00"/>
        <d v="2022-01-11T00:00:00"/>
        <d v="2022-01-14T00:00:00"/>
        <d v="2022-01-27T00:00:00"/>
        <d v="2022-02-22T00:00:00"/>
        <d v="2022-03-08T00:00:00"/>
        <d v="2022-03-15T00:00:00"/>
        <d v="2022-03-24T00:00:00"/>
        <d v="2022-04-11T00:00:00"/>
        <d v="2022-04-21T00:00:00"/>
        <d v="2022-05-12T00:00:00"/>
        <d v="2022-07-20T00:00:00"/>
        <d v="2022-07-26T00:00:00"/>
        <d v="2022-07-27T00:00:00"/>
        <d v="2022-07-28T00:00:00"/>
        <d v="2022-08-09T00:00:00"/>
        <d v="2022-08-16T00:00:00"/>
        <d v="2022-08-17T00:00:00"/>
        <d v="2022-09-01T00:00:00"/>
        <d v="2022-10-18T00:00:00"/>
        <d v="2022-12-05T00:00:00"/>
        <d v="2022-12-21T00:00:00"/>
        <d v="2023-01-06T00:00:00"/>
        <d v="2023-01-10T00:00:00"/>
        <d v="2023-01-12T00:00:00"/>
        <d v="2023-04-10T00:00:00"/>
        <d v="2023-04-17T00:00:00"/>
        <d v="2023-04-18T00:00:00"/>
        <d v="2023-06-12T00:00:00"/>
        <d v="2023-08-01T00:00:00"/>
        <d v="2023-08-08T00:00:00"/>
        <d v="2023-09-18T00:00:00"/>
        <d v="2023-09-21T00:00:00"/>
        <d v="2023-09-28T00:00:00"/>
        <d v="2023-10-19T00:00:00"/>
        <d v="2023-11-01T00:00:00"/>
        <d v="2023-12-14T00:00:00"/>
        <d v="2023-12-18T00:00:00"/>
        <d v="2024-04-23T00:00:00"/>
        <m/>
      </sharedItems>
    </cacheField>
    <cacheField name="Tenure" numFmtId="0">
      <sharedItems containsBlank="1" count="38">
        <s v="0 years,10"/>
        <s v="0 years,11"/>
        <s v="0 years,3"/>
        <s v="0 years,7"/>
        <s v="0 years,9"/>
        <s v="1 years,0"/>
        <s v="1 years,1"/>
        <s v="1 years,11"/>
        <s v="1 years,3"/>
        <s v="1 years,6"/>
        <s v="1 years,7"/>
        <s v="1 years,8"/>
        <s v="1 years,9"/>
        <s v="2 years,0"/>
        <s v="2 years,10"/>
        <s v="2 years,11"/>
        <s v="2 years,2"/>
        <s v="2 years,3"/>
        <s v="2 years,4"/>
        <s v="2 years,5"/>
        <s v="2 years,6"/>
        <s v="2 years,8"/>
        <s v="3 years,0"/>
        <s v="3 years,1"/>
        <s v="3 years,4"/>
        <s v="3 years,5"/>
        <s v="3 years,7"/>
        <s v="3 years,9"/>
        <s v="4 years,0"/>
        <s v="4 years,1"/>
        <s v="4 years,10"/>
        <s v="4 years,8"/>
        <s v="5 years,10"/>
        <s v="5 years,9"/>
        <s v="6 years,11"/>
        <s v="7 years,1"/>
        <s v="7 years,7"/>
        <m/>
      </sharedItems>
    </cacheField>
    <cacheField name="Status" numFmtId="0">
      <sharedItems containsBlank="1" count="2">
        <s v="Active"/>
        <m/>
      </sharedItems>
    </cacheField>
    <cacheField name="Campaign" numFmtId="0">
      <sharedItems containsBlank="1" count="6">
        <s v="SEM"/>
        <s v="SEO"/>
        <s v="SEO 2"/>
        <s v="SEO 3"/>
        <s v="SEO Lemnisk"/>
        <m/>
      </sharedItems>
    </cacheField>
    <cacheField name="Data" numFmtId="0">
      <sharedItems containsString="0" containsBlank="1" containsNumber="1" containsInteger="1" minValue="17" maxValue="707" count="61">
        <n v="17"/>
        <n v="119"/>
        <n v="322"/>
        <n v="348"/>
        <n v="370"/>
        <n v="399"/>
        <n v="409"/>
        <n v="410"/>
        <n v="418"/>
        <n v="435"/>
        <n v="448"/>
        <n v="453"/>
        <n v="458"/>
        <n v="459"/>
        <n v="460"/>
        <n v="463"/>
        <n v="467"/>
        <n v="473"/>
        <n v="475"/>
        <n v="476"/>
        <n v="482"/>
        <n v="485"/>
        <n v="486"/>
        <n v="487"/>
        <n v="489"/>
        <n v="493"/>
        <n v="498"/>
        <n v="502"/>
        <n v="504"/>
        <n v="508"/>
        <n v="510"/>
        <n v="511"/>
        <n v="514"/>
        <n v="518"/>
        <n v="519"/>
        <n v="521"/>
        <n v="522"/>
        <n v="528"/>
        <n v="530"/>
        <n v="531"/>
        <n v="532"/>
        <n v="533"/>
        <n v="540"/>
        <n v="541"/>
        <n v="543"/>
        <n v="545"/>
        <n v="553"/>
        <n v="556"/>
        <n v="559"/>
        <n v="564"/>
        <n v="577"/>
        <n v="578"/>
        <n v="579"/>
        <n v="590"/>
        <n v="601"/>
        <n v="610"/>
        <n v="617"/>
        <n v="630"/>
        <n v="688"/>
        <n v="707"/>
        <m/>
      </sharedItems>
    </cacheField>
    <cacheField name="Nop" numFmtId="0">
      <sharedItems containsString="0" containsBlank="1" containsNumber="1" containsInteger="1" minValue="0" maxValue="35" count="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6"/>
        <n v="35"/>
        <m/>
      </sharedItems>
    </cacheField>
    <cacheField name="GWP" numFmtId="0">
      <sharedItems containsString="0" containsBlank="1" containsNumber="1" containsInteger="1" minValue="0" maxValue="932100" count="68">
        <n v="0"/>
        <n v="19816"/>
        <n v="34703"/>
        <n v="44337"/>
        <n v="48113"/>
        <n v="73072"/>
        <n v="98915"/>
        <n v="100236"/>
        <n v="102025"/>
        <n v="114294"/>
        <n v="136369"/>
        <n v="143040"/>
        <n v="144008"/>
        <n v="154313"/>
        <n v="157650"/>
        <n v="164855"/>
        <n v="168903"/>
        <n v="177516"/>
        <n v="180849"/>
        <n v="182435"/>
        <n v="190661"/>
        <n v="197301"/>
        <n v="200802"/>
        <n v="201494"/>
        <n v="205550"/>
        <n v="209314"/>
        <n v="211291"/>
        <n v="229283"/>
        <n v="233909"/>
        <n v="245449"/>
        <n v="247477"/>
        <n v="261924"/>
        <n v="262510"/>
        <n v="269210"/>
        <n v="270243"/>
        <n v="270542"/>
        <n v="277171"/>
        <n v="286400"/>
        <n v="295689"/>
        <n v="307075"/>
        <n v="308439"/>
        <n v="328699"/>
        <n v="332572"/>
        <n v="339218"/>
        <n v="365304"/>
        <n v="369130"/>
        <n v="382217"/>
        <n v="389212"/>
        <n v="391703"/>
        <n v="395853"/>
        <n v="401334"/>
        <n v="404041"/>
        <n v="404809"/>
        <n v="407385"/>
        <n v="421434"/>
        <n v="421688"/>
        <n v="437925"/>
        <n v="484931"/>
        <n v="492333"/>
        <n v="510617"/>
        <n v="513476"/>
        <n v="529301"/>
        <n v="538466"/>
        <n v="585500"/>
        <n v="746675"/>
        <n v="766243"/>
        <n v="932100"/>
        <m/>
      </sharedItems>
    </cacheField>
    <cacheField name="Conversion" numFmtId="0">
      <sharedItems containsString="0" containsBlank="1" containsNumber="1" minValue="0" maxValue="0.0772626931567329" count="67">
        <n v="0"/>
        <n v="0.00199203187250996"/>
        <n v="0.0035778175313059"/>
        <n v="0.00499168053244592"/>
        <n v="0.00588235294117647"/>
        <n v="0.0062111801242236"/>
        <n v="0.00648298217179903"/>
        <n v="0.00793650793650794"/>
        <n v="0.00862068965517241"/>
        <n v="0.00904159132007233"/>
        <n v="0.00919540229885057"/>
        <n v="0.00941619585687382"/>
        <n v="0.00943396226415094"/>
        <n v="0.0102880658436214"/>
        <n v="0.0103626943005181"/>
        <n v="0.0107334525939177"/>
        <n v="0.0107913669064748"/>
        <n v="0.0109170305676856"/>
        <n v="0.0126849894291755"/>
        <n v="0.0135593220338983"/>
        <n v="0.0136986301369863"/>
        <n v="0.0147329650092081"/>
        <n v="0.0147540983606557"/>
        <n v="0.0151515151515152"/>
        <n v="0.0154142581888247"/>
        <n v="0.0155642023346304"/>
        <n v="0.0155709342560554"/>
        <n v="0.0155979202772964"/>
        <n v="0.0159883720930233"/>
        <n v="0.0166666666666667"/>
        <n v="0.0187617260787993"/>
        <n v="0.0189393939393939"/>
        <n v="0.0191938579654511"/>
        <n v="0.0198019801980198"/>
        <n v="0.0201834862385321"/>
        <n v="0.0210084033613445"/>
        <n v="0.0235546038543897"/>
        <n v="0.0238095238095238"/>
        <n v="0.0244360902255639"/>
        <n v="0.024896265560166"/>
        <n v="0.0255905511811024"/>
        <n v="0.0258780036968577"/>
        <n v="0.0260869565217391"/>
        <n v="0.0261044176706827"/>
        <n v="0.0265848670756646"/>
        <n v="0.0268199233716475"/>
        <n v="0.0288659793814433"/>
        <n v="0.0297619047619048"/>
        <n v="0.0300751879699248"/>
        <n v="0.0302375809935205"/>
        <n v="0.0305010893246187"/>
        <n v="0.0308008213552361"/>
        <n v="0.0311004784688995"/>
        <n v="0.03125"/>
        <n v="0.0336842105263158"/>
        <n v="0.0336879432624113"/>
        <n v="0.0344827586206897"/>
        <n v="0.0357815442561205"/>
        <n v="0.0359712230215827"/>
        <n v="0.0364025695931477"/>
        <n v="0.036468330134357"/>
        <n v="0.0424710424710425"/>
        <n v="0.0432989690721649"/>
        <n v="0.0440097799511003"/>
        <n v="0.0634146341463415"/>
        <n v="0.0772626931567329"/>
        <m/>
      </sharedItems>
    </cacheField>
    <cacheField name="ATS" numFmtId="0">
      <sharedItems containsString="0" containsBlank="1" containsNumber="1" minValue="0" maxValue="104657" count="68">
        <n v="0"/>
        <n v="11084.25"/>
        <n v="14614.4"/>
        <n v="15073.6842105263"/>
        <n v="16037.6666666667"/>
        <n v="17351.5"/>
        <n v="19724"/>
        <n v="19816"/>
        <n v="20047.2"/>
        <n v="20148"/>
        <n v="20434.2857142857"/>
        <n v="20454.0833333333"/>
        <n v="20606.875"/>
        <n v="21112.875"/>
        <n v="21120.6428571429"/>
        <n v="21129.1"/>
        <n v="21264.4545454545"/>
        <n v="21922.3333333333"/>
        <n v="22042.3181818182"/>
        <n v="22519.2307692308"/>
        <n v="22545.1666666667"/>
        <n v="22804.375"/>
        <n v="22894.8235294118"/>
        <n v="22928.3"/>
        <n v="23767.1176470588"/>
        <n v="23832.625"/>
        <n v="24473.6363636364"/>
        <n v="24608.6666666667"/>
        <n v="24728.75"/>
        <n v="24747.7"/>
        <n v="25589.5833333333"/>
        <n v="25693.75"/>
        <n v="25718.8333333333"/>
        <n v="25912.2631578947"/>
        <n v="26093.1428571429"/>
        <n v="26093.6923076923"/>
        <n v="26339.625"/>
        <n v="26465.05"/>
        <n v="26631.4285714286"/>
        <n v="26755.6"/>
        <n v="27024.3"/>
        <n v="27273.8"/>
        <n v="27301.2142857143"/>
        <n v="28526.4444444444"/>
        <n v="28801.6"/>
        <n v="29098.9285714286"/>
        <n v="29167.7777777778"/>
        <n v="29881.7272727273"/>
        <n v="30120.5714285714"/>
        <n v="30131"/>
        <n v="30796.7777777778"/>
        <n v="31139.1538461538"/>
        <n v="31280.3571428571"/>
        <n v="31530"/>
        <n v="32987.75"/>
        <n v="33467"/>
        <n v="33582.3333333333"/>
        <n v="34008.3333333333"/>
        <n v="36169.8"/>
        <n v="36487.7619047619"/>
        <n v="38098"/>
        <n v="38461.8571428571"/>
        <n v="39278.2307692308"/>
        <n v="39298.6842105263"/>
        <n v="41571.5"/>
        <n v="51406.5"/>
        <n v="104657"/>
        <m/>
      </sharedItems>
    </cacheField>
    <cacheField name="GWP Target" numFmtId="0">
      <sharedItems containsString="0" containsBlank="1" containsNumber="1" minValue="282555" maxValue="1003337.28" count="6">
        <n v="282555"/>
        <n v="409486.48"/>
        <n v="618930"/>
        <n v="884488"/>
        <n v="1003337.28"/>
        <m/>
      </sharedItems>
    </cacheField>
    <cacheField name="Till Date Target" numFmtId="0">
      <sharedItems containsString="0" containsBlank="1" containsNumber="1" minValue="282555" maxValue="1003337.28" count="6">
        <n v="282555"/>
        <n v="409486.48"/>
        <n v="618930"/>
        <n v="884488"/>
        <n v="1003337.28"/>
        <m/>
      </sharedItems>
    </cacheField>
    <cacheField name="Conv Target" numFmtId="0">
      <sharedItems containsString="0" containsBlank="1" count="1">
        <m/>
      </sharedItems>
    </cacheField>
    <cacheField name="GWP Calc" numFmtId="0">
      <sharedItems containsBlank="1" count="4">
        <s v="Amber"/>
        <s v="Green"/>
        <s v="Red"/>
        <m/>
      </sharedItems>
    </cacheField>
    <cacheField name="Conv Calc" numFmtId="0">
      <sharedItems containsBlank="1" count="2">
        <e v="#DIV/0!"/>
        <m/>
      </sharedItems>
    </cacheField>
    <cacheField name="GWP Reading" numFmtId="0">
      <sharedItems containsBlank="1" count="4">
        <s v="1"/>
        <s v="2"/>
        <s v="3"/>
        <m/>
      </sharedItems>
    </cacheField>
    <cacheField name="Conv Reading" numFmtId="0">
      <sharedItems containsBlank="1" count="2">
        <e v="#DIV/0!"/>
        <m/>
      </sharedItems>
    </cacheField>
    <cacheField name="Conv Reading2" numFmtId="0">
      <sharedItems containsBlank="1" count="2">
        <e v="#DIV/0!"/>
        <m/>
      </sharedItems>
    </cacheField>
    <cacheField name="RAG Rating" numFmtId="0">
      <sharedItems containsBlank="1" count="4">
        <s v="Amber"/>
        <s v="Green"/>
        <s v="Red"/>
        <m/>
      </sharedItems>
    </cacheField>
    <cacheField name="NOP2" numFmtId="0">
      <sharedItems containsBlank="1" count="2">
        <e v="#DIV/0!"/>
        <m/>
      </sharedItems>
    </cacheField>
    <cacheField name="GWP2" numFmtId="0">
      <sharedItems containsBlank="1" containsMixedTypes="1" containsNumber="1" minValue="3656.212" maxValue="382959.232" count="43">
        <n v="3656.212"/>
        <n v="4242.212"/>
        <n v="10601.5"/>
        <n v="18689.212"/>
        <n v="20717.212"/>
        <n v="32257.212"/>
        <n v="36451.2000000001"/>
        <n v="36883.212"/>
        <n v="47291.7500000001"/>
        <n v="54875.212"/>
        <n v="60616.212"/>
        <n v="63086.5"/>
        <n v="64672.212"/>
        <n v="65364.212"/>
        <n v="68865.212"/>
        <n v="69366.7500000001"/>
        <n v="75505.212"/>
        <n v="83731.212"/>
        <n v="84745.7500000001"/>
        <n v="85317.212"/>
        <n v="88650.212"/>
        <n v="97263.212"/>
        <n v="101311.212"/>
        <n v="108516.212"/>
        <n v="111853.212"/>
        <n v="122158.212"/>
        <n v="123126.212"/>
        <n v="135547.75"/>
        <n v="148957.75"/>
        <n v="159836.232"/>
        <n v="163844.75"/>
        <n v="164141.212"/>
        <n v="165930.212"/>
        <n v="167238.232"/>
        <n v="183660.75"/>
        <n v="193094.212"/>
        <n v="221829.212"/>
        <n v="256316.232"/>
        <n v="266166.212"/>
        <n v="283039.232"/>
        <n v="382959.232"/>
        <s v="-"/>
        <m/>
      </sharedItems>
    </cacheField>
    <cacheField name="NOP3" numFmtId="0">
      <sharedItems containsBlank="1" count="2">
        <e v="#DIV/0!"/>
        <m/>
      </sharedItems>
    </cacheField>
    <cacheField name="GWP3" numFmtId="0">
      <sharedItems containsBlank="1" containsMixedTypes="1" containsNumber="1" minValue="19555.5500000001" maxValue="543493.1968" count="53">
        <n v="19555.5500000001"/>
        <n v="23245.0488"/>
        <n v="24609.0488"/>
        <n v="35995.0488"/>
        <n v="45284.0488"/>
        <n v="46460.1968"/>
        <n v="54513.0488"/>
        <n v="61142.0488"/>
        <n v="61441.0488"/>
        <n v="66028.1968"/>
        <n v="69174.0488"/>
        <n v="69760.0488"/>
        <n v="84207.0488"/>
        <n v="86235.0488"/>
        <n v="92500.5500000001"/>
        <n v="97775.0488"/>
        <n v="102401.0488"/>
        <n v="109630.3"/>
        <n v="114575.55"/>
        <n v="120393.0488"/>
        <n v="126134.0488"/>
        <n v="129954.55"/>
        <n v="130190.0488"/>
        <n v="130882.0488"/>
        <n v="134383.0488"/>
        <n v="141023.0488"/>
        <n v="149249.0488"/>
        <n v="150835.0488"/>
        <n v="154168.0488"/>
        <n v="162115.3"/>
        <n v="162781.0488"/>
        <n v="166829.0488"/>
        <n v="174034.0488"/>
        <n v="177371.0488"/>
        <n v="177969.28"/>
        <n v="180756.55"/>
        <n v="187676.0488"/>
        <n v="188644.0488"/>
        <n v="194166.55"/>
        <n v="209053.55"/>
        <n v="228869.55"/>
        <n v="229659.0488"/>
        <n v="231448.0488"/>
        <n v="258612.0488"/>
        <n v="287347.0488"/>
        <n v="320370.1968"/>
        <n v="327772.1968"/>
        <n v="331684.0488"/>
        <n v="416850.1968"/>
        <n v="443573.1968"/>
        <n v="543493.1968"/>
        <s v="-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8"/>
    <x v="5"/>
    <x v="1"/>
    <x v="0"/>
    <x v="8"/>
    <x v="31"/>
    <x v="0"/>
    <x v="0"/>
    <x v="50"/>
    <x v="9"/>
    <x v="32"/>
    <x v="27"/>
    <x v="46"/>
    <x v="1"/>
    <x v="1"/>
    <x v="0"/>
    <x v="2"/>
    <x v="0"/>
    <x v="0"/>
    <x v="0"/>
    <x v="0"/>
    <x v="2"/>
    <x v="0"/>
    <x v="0"/>
    <x v="0"/>
    <x v="10"/>
  </r>
  <r>
    <x v="27"/>
    <x v="6"/>
    <x v="3"/>
    <x v="0"/>
    <x v="4"/>
    <x v="34"/>
    <x v="0"/>
    <x v="0"/>
    <x v="41"/>
    <x v="10"/>
    <x v="27"/>
    <x v="30"/>
    <x v="23"/>
    <x v="1"/>
    <x v="1"/>
    <x v="0"/>
    <x v="2"/>
    <x v="0"/>
    <x v="0"/>
    <x v="0"/>
    <x v="0"/>
    <x v="2"/>
    <x v="0"/>
    <x v="7"/>
    <x v="0"/>
    <x v="16"/>
  </r>
  <r>
    <x v="42"/>
    <x v="7"/>
    <x v="2"/>
    <x v="0"/>
    <x v="3"/>
    <x v="34"/>
    <x v="0"/>
    <x v="0"/>
    <x v="5"/>
    <x v="12"/>
    <x v="29"/>
    <x v="48"/>
    <x v="11"/>
    <x v="1"/>
    <x v="1"/>
    <x v="0"/>
    <x v="2"/>
    <x v="0"/>
    <x v="0"/>
    <x v="0"/>
    <x v="0"/>
    <x v="2"/>
    <x v="0"/>
    <x v="4"/>
    <x v="0"/>
    <x v="13"/>
  </r>
  <r>
    <x v="26"/>
    <x v="24"/>
    <x v="4"/>
    <x v="0"/>
    <x v="7"/>
    <x v="30"/>
    <x v="0"/>
    <x v="0"/>
    <x v="25"/>
    <x v="17"/>
    <x v="47"/>
    <x v="56"/>
    <x v="22"/>
    <x v="1"/>
    <x v="1"/>
    <x v="0"/>
    <x v="1"/>
    <x v="0"/>
    <x v="2"/>
    <x v="0"/>
    <x v="0"/>
    <x v="1"/>
    <x v="0"/>
    <x v="41"/>
    <x v="0"/>
    <x v="51"/>
  </r>
  <r>
    <x v="68"/>
    <x v="40"/>
    <x v="2"/>
    <x v="0"/>
    <x v="10"/>
    <x v="29"/>
    <x v="0"/>
    <x v="2"/>
    <x v="11"/>
    <x v="24"/>
    <x v="66"/>
    <x v="65"/>
    <x v="38"/>
    <x v="4"/>
    <x v="4"/>
    <x v="0"/>
    <x v="1"/>
    <x v="0"/>
    <x v="2"/>
    <x v="0"/>
    <x v="0"/>
    <x v="1"/>
    <x v="0"/>
    <x v="41"/>
    <x v="0"/>
    <x v="51"/>
  </r>
  <r>
    <x v="52"/>
    <x v="1"/>
    <x v="2"/>
    <x v="0"/>
    <x v="5"/>
    <x v="32"/>
    <x v="0"/>
    <x v="2"/>
    <x v="23"/>
    <x v="15"/>
    <x v="45"/>
    <x v="51"/>
    <x v="27"/>
    <x v="4"/>
    <x v="4"/>
    <x v="0"/>
    <x v="2"/>
    <x v="0"/>
    <x v="0"/>
    <x v="0"/>
    <x v="0"/>
    <x v="2"/>
    <x v="0"/>
    <x v="39"/>
    <x v="0"/>
    <x v="49"/>
  </r>
  <r>
    <x v="41"/>
    <x v="48"/>
    <x v="4"/>
    <x v="0"/>
    <x v="9"/>
    <x v="31"/>
    <x v="0"/>
    <x v="0"/>
    <x v="46"/>
    <x v="5"/>
    <x v="7"/>
    <x v="9"/>
    <x v="8"/>
    <x v="1"/>
    <x v="1"/>
    <x v="0"/>
    <x v="2"/>
    <x v="0"/>
    <x v="0"/>
    <x v="0"/>
    <x v="0"/>
    <x v="2"/>
    <x v="0"/>
    <x v="32"/>
    <x v="0"/>
    <x v="42"/>
  </r>
  <r>
    <x v="40"/>
    <x v="2"/>
    <x v="2"/>
    <x v="0"/>
    <x v="6"/>
    <x v="33"/>
    <x v="0"/>
    <x v="0"/>
    <x v="14"/>
    <x v="12"/>
    <x v="35"/>
    <x v="42"/>
    <x v="20"/>
    <x v="1"/>
    <x v="1"/>
    <x v="0"/>
    <x v="0"/>
    <x v="0"/>
    <x v="1"/>
    <x v="0"/>
    <x v="0"/>
    <x v="0"/>
    <x v="0"/>
    <x v="41"/>
    <x v="0"/>
    <x v="7"/>
  </r>
  <r>
    <x v="11"/>
    <x v="46"/>
    <x v="0"/>
    <x v="0"/>
    <x v="2"/>
    <x v="35"/>
    <x v="0"/>
    <x v="0"/>
    <x v="47"/>
    <x v="6"/>
    <x v="40"/>
    <x v="16"/>
    <x v="65"/>
    <x v="1"/>
    <x v="1"/>
    <x v="0"/>
    <x v="0"/>
    <x v="0"/>
    <x v="1"/>
    <x v="0"/>
    <x v="0"/>
    <x v="0"/>
    <x v="0"/>
    <x v="41"/>
    <x v="0"/>
    <x v="1"/>
  </r>
  <r>
    <x v="58"/>
    <x v="3"/>
    <x v="1"/>
    <x v="0"/>
    <x v="1"/>
    <x v="35"/>
    <x v="0"/>
    <x v="0"/>
    <x v="29"/>
    <x v="13"/>
    <x v="52"/>
    <x v="40"/>
    <x v="51"/>
    <x v="1"/>
    <x v="1"/>
    <x v="0"/>
    <x v="1"/>
    <x v="0"/>
    <x v="2"/>
    <x v="0"/>
    <x v="0"/>
    <x v="1"/>
    <x v="0"/>
    <x v="41"/>
    <x v="0"/>
    <x v="51"/>
  </r>
  <r>
    <x v="12"/>
    <x v="4"/>
    <x v="3"/>
    <x v="0"/>
    <x v="0"/>
    <x v="36"/>
    <x v="0"/>
    <x v="0"/>
    <x v="37"/>
    <x v="8"/>
    <x v="20"/>
    <x v="23"/>
    <x v="25"/>
    <x v="1"/>
    <x v="1"/>
    <x v="0"/>
    <x v="2"/>
    <x v="0"/>
    <x v="0"/>
    <x v="0"/>
    <x v="0"/>
    <x v="2"/>
    <x v="0"/>
    <x v="16"/>
    <x v="0"/>
    <x v="25"/>
  </r>
  <r>
    <x v="0"/>
    <x v="14"/>
    <x v="2"/>
    <x v="0"/>
    <x v="11"/>
    <x v="28"/>
    <x v="0"/>
    <x v="0"/>
    <x v="10"/>
    <x v="14"/>
    <x v="46"/>
    <x v="53"/>
    <x v="42"/>
    <x v="1"/>
    <x v="1"/>
    <x v="0"/>
    <x v="1"/>
    <x v="0"/>
    <x v="2"/>
    <x v="0"/>
    <x v="0"/>
    <x v="1"/>
    <x v="0"/>
    <x v="41"/>
    <x v="0"/>
    <x v="51"/>
  </r>
  <r>
    <x v="63"/>
    <x v="21"/>
    <x v="0"/>
    <x v="0"/>
    <x v="13"/>
    <x v="27"/>
    <x v="0"/>
    <x v="0"/>
    <x v="8"/>
    <x v="13"/>
    <x v="59"/>
    <x v="52"/>
    <x v="62"/>
    <x v="1"/>
    <x v="1"/>
    <x v="0"/>
    <x v="1"/>
    <x v="0"/>
    <x v="2"/>
    <x v="0"/>
    <x v="0"/>
    <x v="1"/>
    <x v="0"/>
    <x v="41"/>
    <x v="0"/>
    <x v="51"/>
  </r>
  <r>
    <x v="9"/>
    <x v="22"/>
    <x v="4"/>
    <x v="0"/>
    <x v="12"/>
    <x v="27"/>
    <x v="0"/>
    <x v="4"/>
    <x v="59"/>
    <x v="14"/>
    <x v="62"/>
    <x v="33"/>
    <x v="61"/>
    <x v="3"/>
    <x v="3"/>
    <x v="0"/>
    <x v="2"/>
    <x v="0"/>
    <x v="0"/>
    <x v="0"/>
    <x v="0"/>
    <x v="2"/>
    <x v="0"/>
    <x v="6"/>
    <x v="0"/>
    <x v="34"/>
  </r>
  <r>
    <x v="47"/>
    <x v="36"/>
    <x v="1"/>
    <x v="0"/>
    <x v="14"/>
    <x v="26"/>
    <x v="0"/>
    <x v="0"/>
    <x v="32"/>
    <x v="8"/>
    <x v="24"/>
    <x v="25"/>
    <x v="31"/>
    <x v="1"/>
    <x v="1"/>
    <x v="0"/>
    <x v="2"/>
    <x v="0"/>
    <x v="0"/>
    <x v="0"/>
    <x v="0"/>
    <x v="2"/>
    <x v="0"/>
    <x v="10"/>
    <x v="0"/>
    <x v="20"/>
  </r>
  <r>
    <x v="30"/>
    <x v="23"/>
    <x v="3"/>
    <x v="0"/>
    <x v="15"/>
    <x v="26"/>
    <x v="0"/>
    <x v="0"/>
    <x v="6"/>
    <x v="18"/>
    <x v="60"/>
    <x v="63"/>
    <x v="43"/>
    <x v="1"/>
    <x v="1"/>
    <x v="0"/>
    <x v="1"/>
    <x v="0"/>
    <x v="2"/>
    <x v="0"/>
    <x v="0"/>
    <x v="1"/>
    <x v="0"/>
    <x v="41"/>
    <x v="0"/>
    <x v="51"/>
  </r>
  <r>
    <x v="22"/>
    <x v="50"/>
    <x v="3"/>
    <x v="0"/>
    <x v="16"/>
    <x v="25"/>
    <x v="0"/>
    <x v="0"/>
    <x v="38"/>
    <x v="5"/>
    <x v="12"/>
    <x v="12"/>
    <x v="44"/>
    <x v="1"/>
    <x v="1"/>
    <x v="0"/>
    <x v="2"/>
    <x v="0"/>
    <x v="0"/>
    <x v="0"/>
    <x v="0"/>
    <x v="2"/>
    <x v="0"/>
    <x v="25"/>
    <x v="0"/>
    <x v="36"/>
  </r>
  <r>
    <x v="48"/>
    <x v="49"/>
    <x v="1"/>
    <x v="0"/>
    <x v="17"/>
    <x v="24"/>
    <x v="0"/>
    <x v="1"/>
    <x v="7"/>
    <x v="23"/>
    <x v="63"/>
    <x v="64"/>
    <x v="19"/>
    <x v="2"/>
    <x v="2"/>
    <x v="0"/>
    <x v="1"/>
    <x v="0"/>
    <x v="2"/>
    <x v="0"/>
    <x v="0"/>
    <x v="1"/>
    <x v="0"/>
    <x v="41"/>
    <x v="0"/>
    <x v="51"/>
  </r>
  <r>
    <x v="19"/>
    <x v="57"/>
    <x v="3"/>
    <x v="0"/>
    <x v="19"/>
    <x v="22"/>
    <x v="0"/>
    <x v="2"/>
    <x v="16"/>
    <x v="11"/>
    <x v="33"/>
    <x v="36"/>
    <x v="26"/>
    <x v="4"/>
    <x v="4"/>
    <x v="0"/>
    <x v="2"/>
    <x v="0"/>
    <x v="0"/>
    <x v="0"/>
    <x v="0"/>
    <x v="2"/>
    <x v="0"/>
    <x v="40"/>
    <x v="0"/>
    <x v="50"/>
  </r>
  <r>
    <x v="49"/>
    <x v="37"/>
    <x v="2"/>
    <x v="0"/>
    <x v="20"/>
    <x v="22"/>
    <x v="0"/>
    <x v="2"/>
    <x v="33"/>
    <x v="22"/>
    <x v="57"/>
    <x v="61"/>
    <x v="18"/>
    <x v="4"/>
    <x v="4"/>
    <x v="0"/>
    <x v="2"/>
    <x v="0"/>
    <x v="0"/>
    <x v="0"/>
    <x v="0"/>
    <x v="2"/>
    <x v="0"/>
    <x v="33"/>
    <x v="0"/>
    <x v="46"/>
  </r>
  <r>
    <x v="31"/>
    <x v="38"/>
    <x v="1"/>
    <x v="0"/>
    <x v="21"/>
    <x v="22"/>
    <x v="0"/>
    <x v="0"/>
    <x v="40"/>
    <x v="13"/>
    <x v="31"/>
    <x v="38"/>
    <x v="9"/>
    <x v="1"/>
    <x v="1"/>
    <x v="0"/>
    <x v="2"/>
    <x v="0"/>
    <x v="0"/>
    <x v="0"/>
    <x v="0"/>
    <x v="2"/>
    <x v="0"/>
    <x v="1"/>
    <x v="0"/>
    <x v="11"/>
  </r>
  <r>
    <x v="38"/>
    <x v="39"/>
    <x v="2"/>
    <x v="0"/>
    <x v="22"/>
    <x v="15"/>
    <x v="0"/>
    <x v="3"/>
    <x v="0"/>
    <x v="0"/>
    <x v="0"/>
    <x v="0"/>
    <x v="0"/>
    <x v="0"/>
    <x v="0"/>
    <x v="0"/>
    <x v="2"/>
    <x v="0"/>
    <x v="0"/>
    <x v="0"/>
    <x v="0"/>
    <x v="2"/>
    <x v="0"/>
    <x v="34"/>
    <x v="0"/>
    <x v="40"/>
  </r>
  <r>
    <x v="15"/>
    <x v="8"/>
    <x v="0"/>
    <x v="0"/>
    <x v="23"/>
    <x v="15"/>
    <x v="0"/>
    <x v="2"/>
    <x v="39"/>
    <x v="19"/>
    <x v="58"/>
    <x v="57"/>
    <x v="33"/>
    <x v="4"/>
    <x v="4"/>
    <x v="0"/>
    <x v="2"/>
    <x v="0"/>
    <x v="0"/>
    <x v="0"/>
    <x v="0"/>
    <x v="2"/>
    <x v="0"/>
    <x v="29"/>
    <x v="0"/>
    <x v="45"/>
  </r>
  <r>
    <x v="23"/>
    <x v="9"/>
    <x v="0"/>
    <x v="0"/>
    <x v="24"/>
    <x v="14"/>
    <x v="0"/>
    <x v="2"/>
    <x v="28"/>
    <x v="12"/>
    <x v="49"/>
    <x v="37"/>
    <x v="54"/>
    <x v="4"/>
    <x v="4"/>
    <x v="0"/>
    <x v="2"/>
    <x v="0"/>
    <x v="0"/>
    <x v="0"/>
    <x v="0"/>
    <x v="2"/>
    <x v="0"/>
    <x v="37"/>
    <x v="0"/>
    <x v="48"/>
  </r>
  <r>
    <x v="62"/>
    <x v="11"/>
    <x v="2"/>
    <x v="0"/>
    <x v="26"/>
    <x v="20"/>
    <x v="0"/>
    <x v="0"/>
    <x v="18"/>
    <x v="16"/>
    <x v="54"/>
    <x v="54"/>
    <x v="36"/>
    <x v="1"/>
    <x v="1"/>
    <x v="0"/>
    <x v="1"/>
    <x v="0"/>
    <x v="2"/>
    <x v="0"/>
    <x v="0"/>
    <x v="1"/>
    <x v="0"/>
    <x v="41"/>
    <x v="0"/>
    <x v="51"/>
  </r>
  <r>
    <x v="32"/>
    <x v="47"/>
    <x v="2"/>
    <x v="0"/>
    <x v="27"/>
    <x v="20"/>
    <x v="0"/>
    <x v="0"/>
    <x v="34"/>
    <x v="8"/>
    <x v="42"/>
    <x v="24"/>
    <x v="64"/>
    <x v="1"/>
    <x v="1"/>
    <x v="0"/>
    <x v="1"/>
    <x v="0"/>
    <x v="2"/>
    <x v="0"/>
    <x v="0"/>
    <x v="1"/>
    <x v="0"/>
    <x v="41"/>
    <x v="0"/>
    <x v="51"/>
  </r>
  <r>
    <x v="20"/>
    <x v="12"/>
    <x v="1"/>
    <x v="0"/>
    <x v="28"/>
    <x v="20"/>
    <x v="0"/>
    <x v="2"/>
    <x v="35"/>
    <x v="19"/>
    <x v="64"/>
    <x v="60"/>
    <x v="63"/>
    <x v="4"/>
    <x v="4"/>
    <x v="0"/>
    <x v="0"/>
    <x v="0"/>
    <x v="1"/>
    <x v="0"/>
    <x v="0"/>
    <x v="0"/>
    <x v="0"/>
    <x v="41"/>
    <x v="0"/>
    <x v="9"/>
  </r>
  <r>
    <x v="5"/>
    <x v="13"/>
    <x v="4"/>
    <x v="0"/>
    <x v="29"/>
    <x v="19"/>
    <x v="0"/>
    <x v="0"/>
    <x v="58"/>
    <x v="11"/>
    <x v="41"/>
    <x v="28"/>
    <x v="47"/>
    <x v="1"/>
    <x v="1"/>
    <x v="0"/>
    <x v="1"/>
    <x v="0"/>
    <x v="2"/>
    <x v="0"/>
    <x v="0"/>
    <x v="1"/>
    <x v="0"/>
    <x v="41"/>
    <x v="0"/>
    <x v="51"/>
  </r>
  <r>
    <x v="4"/>
    <x v="16"/>
    <x v="2"/>
    <x v="0"/>
    <x v="31"/>
    <x v="18"/>
    <x v="0"/>
    <x v="0"/>
    <x v="48"/>
    <x v="6"/>
    <x v="23"/>
    <x v="15"/>
    <x v="56"/>
    <x v="1"/>
    <x v="1"/>
    <x v="0"/>
    <x v="2"/>
    <x v="0"/>
    <x v="0"/>
    <x v="0"/>
    <x v="0"/>
    <x v="2"/>
    <x v="0"/>
    <x v="12"/>
    <x v="0"/>
    <x v="22"/>
  </r>
  <r>
    <x v="59"/>
    <x v="15"/>
    <x v="2"/>
    <x v="0"/>
    <x v="30"/>
    <x v="18"/>
    <x v="0"/>
    <x v="0"/>
    <x v="35"/>
    <x v="10"/>
    <x v="34"/>
    <x v="32"/>
    <x v="40"/>
    <x v="1"/>
    <x v="1"/>
    <x v="0"/>
    <x v="0"/>
    <x v="0"/>
    <x v="1"/>
    <x v="0"/>
    <x v="0"/>
    <x v="0"/>
    <x v="0"/>
    <x v="41"/>
    <x v="0"/>
    <x v="8"/>
  </r>
  <r>
    <x v="24"/>
    <x v="17"/>
    <x v="0"/>
    <x v="0"/>
    <x v="32"/>
    <x v="18"/>
    <x v="0"/>
    <x v="0"/>
    <x v="37"/>
    <x v="10"/>
    <x v="30"/>
    <x v="31"/>
    <x v="29"/>
    <x v="1"/>
    <x v="1"/>
    <x v="0"/>
    <x v="2"/>
    <x v="0"/>
    <x v="0"/>
    <x v="0"/>
    <x v="0"/>
    <x v="2"/>
    <x v="0"/>
    <x v="3"/>
    <x v="0"/>
    <x v="12"/>
  </r>
  <r>
    <x v="25"/>
    <x v="18"/>
    <x v="2"/>
    <x v="0"/>
    <x v="33"/>
    <x v="17"/>
    <x v="0"/>
    <x v="0"/>
    <x v="28"/>
    <x v="15"/>
    <x v="50"/>
    <x v="47"/>
    <x v="39"/>
    <x v="1"/>
    <x v="1"/>
    <x v="0"/>
    <x v="1"/>
    <x v="0"/>
    <x v="2"/>
    <x v="0"/>
    <x v="0"/>
    <x v="1"/>
    <x v="0"/>
    <x v="41"/>
    <x v="0"/>
    <x v="51"/>
  </r>
  <r>
    <x v="3"/>
    <x v="19"/>
    <x v="2"/>
    <x v="0"/>
    <x v="34"/>
    <x v="17"/>
    <x v="0"/>
    <x v="0"/>
    <x v="36"/>
    <x v="14"/>
    <x v="38"/>
    <x v="45"/>
    <x v="14"/>
    <x v="1"/>
    <x v="1"/>
    <x v="0"/>
    <x v="0"/>
    <x v="0"/>
    <x v="1"/>
    <x v="0"/>
    <x v="0"/>
    <x v="0"/>
    <x v="0"/>
    <x v="41"/>
    <x v="0"/>
    <x v="3"/>
  </r>
  <r>
    <x v="18"/>
    <x v="20"/>
    <x v="1"/>
    <x v="0"/>
    <x v="35"/>
    <x v="16"/>
    <x v="0"/>
    <x v="0"/>
    <x v="16"/>
    <x v="17"/>
    <x v="51"/>
    <x v="59"/>
    <x v="24"/>
    <x v="1"/>
    <x v="1"/>
    <x v="0"/>
    <x v="1"/>
    <x v="0"/>
    <x v="2"/>
    <x v="0"/>
    <x v="0"/>
    <x v="1"/>
    <x v="0"/>
    <x v="41"/>
    <x v="0"/>
    <x v="51"/>
  </r>
  <r>
    <x v="36"/>
    <x v="31"/>
    <x v="1"/>
    <x v="0"/>
    <x v="41"/>
    <x v="7"/>
    <x v="0"/>
    <x v="3"/>
    <x v="3"/>
    <x v="3"/>
    <x v="4"/>
    <x v="8"/>
    <x v="4"/>
    <x v="0"/>
    <x v="0"/>
    <x v="0"/>
    <x v="2"/>
    <x v="0"/>
    <x v="0"/>
    <x v="0"/>
    <x v="0"/>
    <x v="2"/>
    <x v="0"/>
    <x v="27"/>
    <x v="0"/>
    <x v="35"/>
  </r>
  <r>
    <x v="43"/>
    <x v="32"/>
    <x v="0"/>
    <x v="0"/>
    <x v="41"/>
    <x v="7"/>
    <x v="0"/>
    <x v="0"/>
    <x v="43"/>
    <x v="14"/>
    <x v="44"/>
    <x v="41"/>
    <x v="34"/>
    <x v="1"/>
    <x v="1"/>
    <x v="0"/>
    <x v="1"/>
    <x v="0"/>
    <x v="2"/>
    <x v="0"/>
    <x v="0"/>
    <x v="1"/>
    <x v="0"/>
    <x v="41"/>
    <x v="0"/>
    <x v="51"/>
  </r>
  <r>
    <x v="54"/>
    <x v="26"/>
    <x v="3"/>
    <x v="0"/>
    <x v="36"/>
    <x v="13"/>
    <x v="0"/>
    <x v="0"/>
    <x v="15"/>
    <x v="14"/>
    <x v="55"/>
    <x v="49"/>
    <x v="48"/>
    <x v="1"/>
    <x v="1"/>
    <x v="0"/>
    <x v="1"/>
    <x v="0"/>
    <x v="2"/>
    <x v="0"/>
    <x v="0"/>
    <x v="1"/>
    <x v="0"/>
    <x v="41"/>
    <x v="0"/>
    <x v="51"/>
  </r>
  <r>
    <x v="57"/>
    <x v="28"/>
    <x v="4"/>
    <x v="0"/>
    <x v="39"/>
    <x v="13"/>
    <x v="0"/>
    <x v="0"/>
    <x v="31"/>
    <x v="7"/>
    <x v="11"/>
    <x v="20"/>
    <x v="10"/>
    <x v="1"/>
    <x v="1"/>
    <x v="0"/>
    <x v="2"/>
    <x v="0"/>
    <x v="0"/>
    <x v="0"/>
    <x v="0"/>
    <x v="2"/>
    <x v="0"/>
    <x v="26"/>
    <x v="0"/>
    <x v="37"/>
  </r>
  <r>
    <x v="60"/>
    <x v="25"/>
    <x v="0"/>
    <x v="0"/>
    <x v="36"/>
    <x v="13"/>
    <x v="0"/>
    <x v="0"/>
    <x v="42"/>
    <x v="9"/>
    <x v="21"/>
    <x v="29"/>
    <x v="17"/>
    <x v="1"/>
    <x v="1"/>
    <x v="0"/>
    <x v="2"/>
    <x v="0"/>
    <x v="0"/>
    <x v="0"/>
    <x v="0"/>
    <x v="2"/>
    <x v="0"/>
    <x v="14"/>
    <x v="0"/>
    <x v="24"/>
  </r>
  <r>
    <x v="65"/>
    <x v="27"/>
    <x v="0"/>
    <x v="0"/>
    <x v="38"/>
    <x v="13"/>
    <x v="0"/>
    <x v="2"/>
    <x v="21"/>
    <x v="21"/>
    <x v="65"/>
    <x v="62"/>
    <x v="59"/>
    <x v="4"/>
    <x v="4"/>
    <x v="0"/>
    <x v="0"/>
    <x v="0"/>
    <x v="1"/>
    <x v="0"/>
    <x v="0"/>
    <x v="0"/>
    <x v="0"/>
    <x v="41"/>
    <x v="0"/>
    <x v="5"/>
  </r>
  <r>
    <x v="33"/>
    <x v="33"/>
    <x v="0"/>
    <x v="0"/>
    <x v="37"/>
    <x v="13"/>
    <x v="0"/>
    <x v="1"/>
    <x v="26"/>
    <x v="13"/>
    <x v="48"/>
    <x v="43"/>
    <x v="49"/>
    <x v="2"/>
    <x v="2"/>
    <x v="0"/>
    <x v="2"/>
    <x v="0"/>
    <x v="0"/>
    <x v="0"/>
    <x v="0"/>
    <x v="2"/>
    <x v="0"/>
    <x v="2"/>
    <x v="0"/>
    <x v="17"/>
  </r>
  <r>
    <x v="14"/>
    <x v="30"/>
    <x v="3"/>
    <x v="0"/>
    <x v="42"/>
    <x v="7"/>
    <x v="0"/>
    <x v="0"/>
    <x v="45"/>
    <x v="11"/>
    <x v="28"/>
    <x v="34"/>
    <x v="16"/>
    <x v="1"/>
    <x v="1"/>
    <x v="0"/>
    <x v="2"/>
    <x v="0"/>
    <x v="0"/>
    <x v="0"/>
    <x v="0"/>
    <x v="2"/>
    <x v="0"/>
    <x v="5"/>
    <x v="0"/>
    <x v="15"/>
  </r>
  <r>
    <x v="39"/>
    <x v="34"/>
    <x v="1"/>
    <x v="0"/>
    <x v="43"/>
    <x v="7"/>
    <x v="0"/>
    <x v="0"/>
    <x v="55"/>
    <x v="9"/>
    <x v="36"/>
    <x v="22"/>
    <x v="50"/>
    <x v="1"/>
    <x v="1"/>
    <x v="0"/>
    <x v="0"/>
    <x v="0"/>
    <x v="1"/>
    <x v="0"/>
    <x v="0"/>
    <x v="0"/>
    <x v="0"/>
    <x v="41"/>
    <x v="0"/>
    <x v="6"/>
  </r>
  <r>
    <x v="1"/>
    <x v="42"/>
    <x v="4"/>
    <x v="0"/>
    <x v="46"/>
    <x v="10"/>
    <x v="0"/>
    <x v="3"/>
    <x v="48"/>
    <x v="2"/>
    <x v="25"/>
    <x v="2"/>
    <x v="66"/>
    <x v="0"/>
    <x v="0"/>
    <x v="0"/>
    <x v="0"/>
    <x v="0"/>
    <x v="1"/>
    <x v="0"/>
    <x v="0"/>
    <x v="0"/>
    <x v="0"/>
    <x v="41"/>
    <x v="0"/>
    <x v="0"/>
  </r>
  <r>
    <x v="2"/>
    <x v="43"/>
    <x v="0"/>
    <x v="0"/>
    <x v="47"/>
    <x v="10"/>
    <x v="0"/>
    <x v="1"/>
    <x v="24"/>
    <x v="13"/>
    <x v="43"/>
    <x v="44"/>
    <x v="35"/>
    <x v="2"/>
    <x v="2"/>
    <x v="0"/>
    <x v="2"/>
    <x v="0"/>
    <x v="0"/>
    <x v="0"/>
    <x v="0"/>
    <x v="2"/>
    <x v="0"/>
    <x v="11"/>
    <x v="0"/>
    <x v="29"/>
  </r>
  <r>
    <x v="51"/>
    <x v="44"/>
    <x v="3"/>
    <x v="0"/>
    <x v="48"/>
    <x v="9"/>
    <x v="0"/>
    <x v="0"/>
    <x v="20"/>
    <x v="12"/>
    <x v="39"/>
    <x v="39"/>
    <x v="30"/>
    <x v="1"/>
    <x v="1"/>
    <x v="0"/>
    <x v="0"/>
    <x v="0"/>
    <x v="1"/>
    <x v="0"/>
    <x v="0"/>
    <x v="0"/>
    <x v="0"/>
    <x v="41"/>
    <x v="0"/>
    <x v="2"/>
  </r>
  <r>
    <x v="13"/>
    <x v="45"/>
    <x v="0"/>
    <x v="0"/>
    <x v="49"/>
    <x v="9"/>
    <x v="0"/>
    <x v="3"/>
    <x v="2"/>
    <x v="2"/>
    <x v="2"/>
    <x v="5"/>
    <x v="5"/>
    <x v="0"/>
    <x v="0"/>
    <x v="0"/>
    <x v="2"/>
    <x v="0"/>
    <x v="0"/>
    <x v="0"/>
    <x v="0"/>
    <x v="2"/>
    <x v="0"/>
    <x v="28"/>
    <x v="0"/>
    <x v="38"/>
  </r>
  <r>
    <x v="64"/>
    <x v="51"/>
    <x v="1"/>
    <x v="0"/>
    <x v="50"/>
    <x v="8"/>
    <x v="0"/>
    <x v="0"/>
    <x v="47"/>
    <x v="20"/>
    <x v="61"/>
    <x v="58"/>
    <x v="37"/>
    <x v="1"/>
    <x v="1"/>
    <x v="0"/>
    <x v="1"/>
    <x v="0"/>
    <x v="2"/>
    <x v="0"/>
    <x v="0"/>
    <x v="1"/>
    <x v="0"/>
    <x v="41"/>
    <x v="0"/>
    <x v="51"/>
  </r>
  <r>
    <x v="61"/>
    <x v="52"/>
    <x v="0"/>
    <x v="0"/>
    <x v="51"/>
    <x v="8"/>
    <x v="0"/>
    <x v="0"/>
    <x v="49"/>
    <x v="19"/>
    <x v="37"/>
    <x v="55"/>
    <x v="3"/>
    <x v="1"/>
    <x v="1"/>
    <x v="0"/>
    <x v="0"/>
    <x v="0"/>
    <x v="1"/>
    <x v="0"/>
    <x v="0"/>
    <x v="0"/>
    <x v="0"/>
    <x v="41"/>
    <x v="0"/>
    <x v="4"/>
  </r>
  <r>
    <x v="53"/>
    <x v="54"/>
    <x v="2"/>
    <x v="0"/>
    <x v="52"/>
    <x v="8"/>
    <x v="0"/>
    <x v="0"/>
    <x v="30"/>
    <x v="3"/>
    <x v="8"/>
    <x v="4"/>
    <x v="57"/>
    <x v="1"/>
    <x v="1"/>
    <x v="0"/>
    <x v="2"/>
    <x v="0"/>
    <x v="0"/>
    <x v="0"/>
    <x v="0"/>
    <x v="2"/>
    <x v="0"/>
    <x v="31"/>
    <x v="0"/>
    <x v="41"/>
  </r>
  <r>
    <x v="17"/>
    <x v="53"/>
    <x v="4"/>
    <x v="0"/>
    <x v="51"/>
    <x v="8"/>
    <x v="0"/>
    <x v="0"/>
    <x v="22"/>
    <x v="5"/>
    <x v="14"/>
    <x v="13"/>
    <x v="53"/>
    <x v="1"/>
    <x v="1"/>
    <x v="0"/>
    <x v="2"/>
    <x v="0"/>
    <x v="0"/>
    <x v="0"/>
    <x v="0"/>
    <x v="2"/>
    <x v="0"/>
    <x v="23"/>
    <x v="0"/>
    <x v="32"/>
  </r>
  <r>
    <x v="56"/>
    <x v="56"/>
    <x v="4"/>
    <x v="0"/>
    <x v="54"/>
    <x v="5"/>
    <x v="0"/>
    <x v="0"/>
    <x v="17"/>
    <x v="6"/>
    <x v="22"/>
    <x v="18"/>
    <x v="55"/>
    <x v="1"/>
    <x v="1"/>
    <x v="0"/>
    <x v="2"/>
    <x v="0"/>
    <x v="0"/>
    <x v="0"/>
    <x v="0"/>
    <x v="2"/>
    <x v="0"/>
    <x v="13"/>
    <x v="0"/>
    <x v="23"/>
  </r>
  <r>
    <x v="45"/>
    <x v="58"/>
    <x v="4"/>
    <x v="0"/>
    <x v="55"/>
    <x v="1"/>
    <x v="0"/>
    <x v="0"/>
    <x v="21"/>
    <x v="14"/>
    <x v="53"/>
    <x v="46"/>
    <x v="45"/>
    <x v="1"/>
    <x v="1"/>
    <x v="0"/>
    <x v="1"/>
    <x v="0"/>
    <x v="2"/>
    <x v="0"/>
    <x v="0"/>
    <x v="1"/>
    <x v="0"/>
    <x v="41"/>
    <x v="0"/>
    <x v="51"/>
  </r>
  <r>
    <x v="29"/>
    <x v="61"/>
    <x v="0"/>
    <x v="0"/>
    <x v="57"/>
    <x v="0"/>
    <x v="0"/>
    <x v="0"/>
    <x v="13"/>
    <x v="14"/>
    <x v="56"/>
    <x v="50"/>
    <x v="52"/>
    <x v="1"/>
    <x v="1"/>
    <x v="0"/>
    <x v="1"/>
    <x v="0"/>
    <x v="2"/>
    <x v="0"/>
    <x v="0"/>
    <x v="1"/>
    <x v="0"/>
    <x v="41"/>
    <x v="0"/>
    <x v="51"/>
  </r>
  <r>
    <x v="16"/>
    <x v="62"/>
    <x v="4"/>
    <x v="0"/>
    <x v="58"/>
    <x v="0"/>
    <x v="0"/>
    <x v="0"/>
    <x v="32"/>
    <x v="8"/>
    <x v="15"/>
    <x v="25"/>
    <x v="12"/>
    <x v="1"/>
    <x v="1"/>
    <x v="0"/>
    <x v="2"/>
    <x v="0"/>
    <x v="0"/>
    <x v="0"/>
    <x v="0"/>
    <x v="2"/>
    <x v="0"/>
    <x v="22"/>
    <x v="0"/>
    <x v="31"/>
  </r>
  <r>
    <x v="44"/>
    <x v="64"/>
    <x v="3"/>
    <x v="0"/>
    <x v="59"/>
    <x v="4"/>
    <x v="0"/>
    <x v="0"/>
    <x v="51"/>
    <x v="9"/>
    <x v="17"/>
    <x v="26"/>
    <x v="6"/>
    <x v="1"/>
    <x v="1"/>
    <x v="0"/>
    <x v="2"/>
    <x v="0"/>
    <x v="0"/>
    <x v="0"/>
    <x v="0"/>
    <x v="2"/>
    <x v="0"/>
    <x v="20"/>
    <x v="0"/>
    <x v="28"/>
  </r>
  <r>
    <x v="35"/>
    <x v="65"/>
    <x v="4"/>
    <x v="0"/>
    <x v="61"/>
    <x v="3"/>
    <x v="0"/>
    <x v="0"/>
    <x v="56"/>
    <x v="4"/>
    <x v="3"/>
    <x v="6"/>
    <x v="1"/>
    <x v="1"/>
    <x v="1"/>
    <x v="0"/>
    <x v="2"/>
    <x v="0"/>
    <x v="0"/>
    <x v="0"/>
    <x v="0"/>
    <x v="2"/>
    <x v="0"/>
    <x v="36"/>
    <x v="0"/>
    <x v="44"/>
  </r>
  <r>
    <x v="46"/>
    <x v="63"/>
    <x v="0"/>
    <x v="0"/>
    <x v="60"/>
    <x v="4"/>
    <x v="0"/>
    <x v="0"/>
    <x v="53"/>
    <x v="8"/>
    <x v="19"/>
    <x v="19"/>
    <x v="21"/>
    <x v="1"/>
    <x v="1"/>
    <x v="0"/>
    <x v="2"/>
    <x v="0"/>
    <x v="0"/>
    <x v="0"/>
    <x v="0"/>
    <x v="2"/>
    <x v="0"/>
    <x v="17"/>
    <x v="0"/>
    <x v="26"/>
  </r>
  <r>
    <x v="34"/>
    <x v="68"/>
    <x v="4"/>
    <x v="0"/>
    <x v="63"/>
    <x v="2"/>
    <x v="0"/>
    <x v="3"/>
    <x v="57"/>
    <x v="5"/>
    <x v="10"/>
    <x v="7"/>
    <x v="41"/>
    <x v="0"/>
    <x v="0"/>
    <x v="0"/>
    <x v="2"/>
    <x v="0"/>
    <x v="0"/>
    <x v="0"/>
    <x v="0"/>
    <x v="2"/>
    <x v="0"/>
    <x v="8"/>
    <x v="0"/>
    <x v="14"/>
  </r>
  <r>
    <x v="55"/>
    <x v="67"/>
    <x v="4"/>
    <x v="0"/>
    <x v="63"/>
    <x v="2"/>
    <x v="0"/>
    <x v="3"/>
    <x v="54"/>
    <x v="3"/>
    <x v="9"/>
    <x v="3"/>
    <x v="60"/>
    <x v="0"/>
    <x v="0"/>
    <x v="0"/>
    <x v="2"/>
    <x v="0"/>
    <x v="0"/>
    <x v="0"/>
    <x v="0"/>
    <x v="2"/>
    <x v="0"/>
    <x v="15"/>
    <x v="0"/>
    <x v="18"/>
  </r>
  <r>
    <x v="50"/>
    <x v="60"/>
    <x v="1"/>
    <x v="0"/>
    <x v="56"/>
    <x v="0"/>
    <x v="0"/>
    <x v="0"/>
    <x v="1"/>
    <x v="0"/>
    <x v="0"/>
    <x v="0"/>
    <x v="0"/>
    <x v="1"/>
    <x v="1"/>
    <x v="0"/>
    <x v="2"/>
    <x v="0"/>
    <x v="0"/>
    <x v="0"/>
    <x v="0"/>
    <x v="2"/>
    <x v="0"/>
    <x v="38"/>
    <x v="0"/>
    <x v="47"/>
  </r>
  <r>
    <x v="21"/>
    <x v="29"/>
    <x v="1"/>
    <x v="0"/>
    <x v="40"/>
    <x v="7"/>
    <x v="0"/>
    <x v="0"/>
    <x v="39"/>
    <x v="5"/>
    <x v="5"/>
    <x v="11"/>
    <x v="2"/>
    <x v="1"/>
    <x v="1"/>
    <x v="0"/>
    <x v="2"/>
    <x v="0"/>
    <x v="0"/>
    <x v="0"/>
    <x v="0"/>
    <x v="2"/>
    <x v="0"/>
    <x v="35"/>
    <x v="0"/>
    <x v="43"/>
  </r>
  <r>
    <x v="66"/>
    <x v="0"/>
    <x v="1"/>
    <x v="0"/>
    <x v="18"/>
    <x v="23"/>
    <x v="0"/>
    <x v="3"/>
    <x v="27"/>
    <x v="1"/>
    <x v="1"/>
    <x v="1"/>
    <x v="7"/>
    <x v="0"/>
    <x v="0"/>
    <x v="0"/>
    <x v="2"/>
    <x v="0"/>
    <x v="0"/>
    <x v="0"/>
    <x v="0"/>
    <x v="2"/>
    <x v="0"/>
    <x v="30"/>
    <x v="0"/>
    <x v="39"/>
  </r>
  <r>
    <x v="37"/>
    <x v="59"/>
    <x v="1"/>
    <x v="0"/>
    <x v="55"/>
    <x v="1"/>
    <x v="0"/>
    <x v="0"/>
    <x v="12"/>
    <x v="5"/>
    <x v="18"/>
    <x v="17"/>
    <x v="58"/>
    <x v="1"/>
    <x v="1"/>
    <x v="0"/>
    <x v="2"/>
    <x v="0"/>
    <x v="0"/>
    <x v="0"/>
    <x v="0"/>
    <x v="2"/>
    <x v="0"/>
    <x v="19"/>
    <x v="0"/>
    <x v="27"/>
  </r>
  <r>
    <x v="6"/>
    <x v="55"/>
    <x v="3"/>
    <x v="0"/>
    <x v="53"/>
    <x v="6"/>
    <x v="0"/>
    <x v="0"/>
    <x v="4"/>
    <x v="0"/>
    <x v="0"/>
    <x v="0"/>
    <x v="0"/>
    <x v="1"/>
    <x v="1"/>
    <x v="0"/>
    <x v="2"/>
    <x v="0"/>
    <x v="0"/>
    <x v="0"/>
    <x v="0"/>
    <x v="2"/>
    <x v="0"/>
    <x v="38"/>
    <x v="0"/>
    <x v="47"/>
  </r>
  <r>
    <x v="28"/>
    <x v="41"/>
    <x v="3"/>
    <x v="0"/>
    <x v="45"/>
    <x v="11"/>
    <x v="0"/>
    <x v="0"/>
    <x v="44"/>
    <x v="8"/>
    <x v="16"/>
    <x v="21"/>
    <x v="13"/>
    <x v="1"/>
    <x v="1"/>
    <x v="0"/>
    <x v="2"/>
    <x v="0"/>
    <x v="0"/>
    <x v="0"/>
    <x v="0"/>
    <x v="2"/>
    <x v="0"/>
    <x v="21"/>
    <x v="0"/>
    <x v="30"/>
  </r>
  <r>
    <x v="67"/>
    <x v="35"/>
    <x v="3"/>
    <x v="0"/>
    <x v="44"/>
    <x v="12"/>
    <x v="0"/>
    <x v="0"/>
    <x v="52"/>
    <x v="6"/>
    <x v="13"/>
    <x v="14"/>
    <x v="32"/>
    <x v="1"/>
    <x v="1"/>
    <x v="0"/>
    <x v="2"/>
    <x v="0"/>
    <x v="0"/>
    <x v="0"/>
    <x v="0"/>
    <x v="2"/>
    <x v="0"/>
    <x v="24"/>
    <x v="0"/>
    <x v="33"/>
  </r>
  <r>
    <x v="10"/>
    <x v="10"/>
    <x v="3"/>
    <x v="0"/>
    <x v="25"/>
    <x v="21"/>
    <x v="0"/>
    <x v="0"/>
    <x v="19"/>
    <x v="10"/>
    <x v="26"/>
    <x v="35"/>
    <x v="15"/>
    <x v="1"/>
    <x v="1"/>
    <x v="0"/>
    <x v="2"/>
    <x v="0"/>
    <x v="0"/>
    <x v="0"/>
    <x v="0"/>
    <x v="2"/>
    <x v="0"/>
    <x v="9"/>
    <x v="0"/>
    <x v="19"/>
  </r>
  <r>
    <x v="7"/>
    <x v="66"/>
    <x v="4"/>
    <x v="0"/>
    <x v="62"/>
    <x v="3"/>
    <x v="0"/>
    <x v="3"/>
    <x v="9"/>
    <x v="4"/>
    <x v="6"/>
    <x v="10"/>
    <x v="28"/>
    <x v="0"/>
    <x v="0"/>
    <x v="0"/>
    <x v="2"/>
    <x v="0"/>
    <x v="0"/>
    <x v="0"/>
    <x v="0"/>
    <x v="2"/>
    <x v="0"/>
    <x v="18"/>
    <x v="0"/>
    <x v="2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3:B36" firstHeaderRow="1" firstDataRow="1" firstDataCol="1" rowPageCount="1" colPageCount="1"/>
  <pivotFields count="26">
    <pivotField compact="0" showAll="0"/>
    <pivotField compact="0" showAll="0"/>
    <pivotField axis="axisRow" compact="0" showAll="0">
      <items count="7">
        <item h="1" x="5"/>
        <item x="3"/>
        <item x="1"/>
        <item x="2"/>
        <item x="0"/>
        <item x="4"/>
        <item t="default"/>
      </items>
    </pivotField>
    <pivotField compact="0" showAll="0"/>
    <pivotField compact="0" showAll="0"/>
    <pivotField axis="axisPage" compact="0" showAll="0">
      <items count="39">
        <item x="0"/>
        <item x="1"/>
        <item x="2"/>
        <item x="3"/>
        <item x="4"/>
        <item x="9"/>
        <item x="11"/>
        <item x="12"/>
        <item x="7"/>
        <item x="20"/>
        <item x="18"/>
        <item x="5"/>
        <item x="37"/>
        <item x="10"/>
        <item x="6"/>
        <item x="13"/>
        <item x="19"/>
        <item x="21"/>
        <item x="29"/>
        <item x="17"/>
        <item x="14"/>
        <item x="23"/>
        <item x="25"/>
        <item x="8"/>
        <item x="22"/>
        <item x="16"/>
        <item x="15"/>
        <item x="28"/>
        <item x="30"/>
        <item x="26"/>
        <item x="24"/>
        <item x="27"/>
        <item x="31"/>
        <item x="33"/>
        <item x="32"/>
        <item x="34"/>
        <item x="35"/>
        <item x="36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colFields count="1">
    <field x="-2"/>
  </colFields>
  <pageFields count="1">
    <pageField fld="5" hier="-1"/>
  </pageFields>
  <dataFields count="3">
    <dataField name="GWP Monthend Target" fld="13" subtotal="sum" numFmtId="166"/>
    <dataField name="Till Date GWP Target" fld="14" subtotal="sum" numFmtId="166"/>
    <dataField name="GWP Achievement" fld="10" subtotal="sum" numFmtId="166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8:G43" firstHeaderRow="1" firstDataRow="2" firstDataCol="1" rowPageCount="1" colPageCount="1"/>
  <pivotFields count="26">
    <pivotField compact="0" showAll="0"/>
    <pivotField compact="0" showAll="0"/>
    <pivotField axis="axisCol" compact="0" showAll="0">
      <items count="7">
        <item x="3"/>
        <item x="1"/>
        <item x="2"/>
        <item h="1" x="5"/>
        <item x="0"/>
        <item x="4"/>
        <item t="default"/>
      </items>
    </pivotField>
    <pivotField compact="0" showAll="0"/>
    <pivotField compact="0" showAll="0"/>
    <pivotField axis="axisPage" compact="0" showAll="0">
      <items count="39">
        <item x="0"/>
        <item x="1"/>
        <item x="2"/>
        <item x="3"/>
        <item x="4"/>
        <item x="7"/>
        <item x="18"/>
        <item x="6"/>
        <item x="13"/>
        <item x="21"/>
        <item x="29"/>
        <item x="17"/>
        <item x="14"/>
        <item x="23"/>
        <item x="25"/>
        <item x="8"/>
        <item x="22"/>
        <item x="16"/>
        <item x="15"/>
        <item x="5"/>
        <item x="19"/>
        <item x="28"/>
        <item x="30"/>
        <item x="20"/>
        <item x="26"/>
        <item x="37"/>
        <item x="11"/>
        <item x="10"/>
        <item x="9"/>
        <item x="12"/>
        <item x="24"/>
        <item x="27"/>
        <item x="31"/>
        <item x="33"/>
        <item x="32"/>
        <item x="34"/>
        <item x="35"/>
        <item x="3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21"/>
  </rowFields>
  <colFields count="1">
    <field x="2"/>
  </colFields>
  <pageFields count="1">
    <pageField fld="5" hier="-1"/>
  </pageFields>
  <dataFields count="1">
    <dataField name="Count of RAG Rating" fld="21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7" firstHeaderRow="1" firstDataRow="1" firstDataCol="1" rowPageCount="1" colPageCount="1"/>
  <pivotFields count="26"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9">
        <item x="0"/>
        <item x="1"/>
        <item x="2"/>
        <item x="3"/>
        <item x="4"/>
        <item x="9"/>
        <item x="11"/>
        <item x="12"/>
        <item x="7"/>
        <item x="20"/>
        <item x="18"/>
        <item x="5"/>
        <item x="37"/>
        <item x="10"/>
        <item x="6"/>
        <item x="13"/>
        <item x="19"/>
        <item x="21"/>
        <item x="29"/>
        <item x="17"/>
        <item x="14"/>
        <item x="23"/>
        <item x="25"/>
        <item x="8"/>
        <item x="22"/>
        <item x="16"/>
        <item x="15"/>
        <item x="28"/>
        <item x="30"/>
        <item x="26"/>
        <item x="24"/>
        <item x="27"/>
        <item x="31"/>
        <item x="33"/>
        <item x="32"/>
        <item x="34"/>
        <item x="35"/>
        <item x="3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5">
        <item x="0"/>
        <item x="2"/>
        <item x="1"/>
        <item h="1" x="3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21"/>
  </rowFields>
  <pageFields count="1">
    <pageField fld="5" hier="-1"/>
  </pageFields>
  <dataFields count="1">
    <dataField name="Count of RAG Rating" fld="21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26:B29" firstHeaderRow="1" firstDataRow="1" firstDataCol="1" rowPageCount="1" colPageCount="1"/>
  <pivotFields count="26">
    <pivotField compact="0" showAll="0"/>
    <pivotField compact="0" showAll="0"/>
    <pivotField compact="0" showAll="0"/>
    <pivotField axis="axisRow" compact="0" showAll="0" defaultSubtotal="0">
      <items count="2">
        <item h="1" x="1"/>
        <item h="1" x="0"/>
      </items>
    </pivotField>
    <pivotField compact="0" showAll="0"/>
    <pivotField axis="axisPage" compact="0" showAll="0">
      <items count="39">
        <item x="0"/>
        <item x="1"/>
        <item x="2"/>
        <item x="3"/>
        <item x="4"/>
        <item x="9"/>
        <item x="11"/>
        <item x="12"/>
        <item x="7"/>
        <item x="20"/>
        <item x="18"/>
        <item x="5"/>
        <item x="37"/>
        <item x="10"/>
        <item x="6"/>
        <item x="13"/>
        <item x="19"/>
        <item x="21"/>
        <item x="29"/>
        <item x="17"/>
        <item x="14"/>
        <item x="23"/>
        <item x="25"/>
        <item x="8"/>
        <item x="22"/>
        <item x="16"/>
        <item x="15"/>
        <item x="28"/>
        <item x="30"/>
        <item x="26"/>
        <item x="24"/>
        <item x="27"/>
        <item x="31"/>
        <item x="33"/>
        <item x="32"/>
        <item x="34"/>
        <item x="35"/>
        <item x="36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colFields count="1">
    <field x="-2"/>
  </colFields>
  <pageFields count="1">
    <pageField fld="5" hier="-1"/>
  </pageFields>
  <dataFields count="3">
    <dataField name="GWP Monthend Target" fld="13" subtotal="sum" numFmtId="166"/>
    <dataField name="Till Date GWP Target" fld="14" subtotal="sum" numFmtId="166"/>
    <dataField name="GWP Achievement" fld="10" subtotal="sum" numFmtId="166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5" Type="http://schemas.openxmlformats.org/officeDocument/2006/relationships/pivotTable" Target="../pivotTables/pivot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4" activeCellId="0" sqref="A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1.86"/>
    <col collapsed="false" customWidth="true" hidden="false" outlineLevel="0" max="3" min="3" style="0" width="19.57"/>
    <col collapsed="false" customWidth="true" hidden="false" outlineLevel="0" max="4" min="4" style="0" width="18.14"/>
    <col collapsed="false" customWidth="true" hidden="false" outlineLevel="0" max="5" min="5" style="0" width="18"/>
    <col collapsed="false" customWidth="true" hidden="false" outlineLevel="0" max="6" min="6" style="0" width="14.15"/>
    <col collapsed="false" customWidth="true" hidden="false" outlineLevel="0" max="7" min="7" style="0" width="11.29"/>
    <col collapsed="false" customWidth="true" hidden="false" outlineLevel="0" max="8" min="8" style="0" width="10.71"/>
    <col collapsed="false" customWidth="true" hidden="false" outlineLevel="0" max="12" min="9" style="0" width="11.29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E2" s="3" t="s">
        <v>2</v>
      </c>
      <c r="F2" s="3" t="s">
        <v>3</v>
      </c>
    </row>
    <row r="3" customFormat="false" ht="15" hidden="false" customHeight="false" outlineLevel="0" collapsed="false">
      <c r="A3" s="4" t="s">
        <v>4</v>
      </c>
      <c r="B3" s="5" t="s">
        <v>5</v>
      </c>
      <c r="E3" s="6" t="s">
        <v>6</v>
      </c>
      <c r="F3" s="7" t="n">
        <f aca="false">VLOOKUP(E3,A2:B8,2,0)/F6</f>
        <v>0.608695652173913</v>
      </c>
    </row>
    <row r="4" customFormat="false" ht="15" hidden="false" customHeight="false" outlineLevel="0" collapsed="false">
      <c r="A4" s="8" t="s">
        <v>7</v>
      </c>
      <c r="B4" s="9" t="n">
        <v>10</v>
      </c>
      <c r="E4" s="6" t="s">
        <v>7</v>
      </c>
      <c r="F4" s="7" t="n">
        <f aca="false">VLOOKUP(E4,A3:B9,2,0)/F6</f>
        <v>0.144927536231884</v>
      </c>
    </row>
    <row r="5" customFormat="false" ht="15" hidden="false" customHeight="false" outlineLevel="0" collapsed="false">
      <c r="A5" s="10" t="s">
        <v>6</v>
      </c>
      <c r="B5" s="11" t="n">
        <v>42</v>
      </c>
      <c r="E5" s="6" t="s">
        <v>8</v>
      </c>
      <c r="F5" s="7" t="n">
        <f aca="false">IFERROR(VLOOKUP(E5,A4:B10,2,0)/F6,0)</f>
        <v>0.246376811594203</v>
      </c>
    </row>
    <row r="6" customFormat="false" ht="15" hidden="false" customHeight="false" outlineLevel="0" collapsed="false">
      <c r="A6" s="10" t="s">
        <v>8</v>
      </c>
      <c r="B6" s="12" t="n">
        <v>17</v>
      </c>
      <c r="E6" s="3" t="s">
        <v>9</v>
      </c>
      <c r="F6" s="3" t="n">
        <f aca="false">+VLOOKUP(E6,A2:B8,2,0)</f>
        <v>69</v>
      </c>
    </row>
    <row r="7" customFormat="false" ht="15" hidden="false" customHeight="false" outlineLevel="0" collapsed="false">
      <c r="A7" s="13" t="s">
        <v>10</v>
      </c>
      <c r="B7" s="14" t="n">
        <v>69</v>
      </c>
    </row>
    <row r="11" customFormat="false" ht="15" hidden="false" customHeight="false" outlineLevel="0" collapsed="false">
      <c r="A11" s="1" t="s">
        <v>0</v>
      </c>
      <c r="B11" s="2" t="s">
        <v>1</v>
      </c>
    </row>
    <row r="13" customFormat="false" ht="15" hidden="false" customHeight="false" outlineLevel="0" collapsed="false">
      <c r="A13" s="4" t="s">
        <v>11</v>
      </c>
      <c r="B13" s="5"/>
    </row>
    <row r="14" customFormat="false" ht="15" hidden="false" customHeight="false" outlineLevel="0" collapsed="false">
      <c r="A14" s="8" t="s">
        <v>12</v>
      </c>
      <c r="B14" s="9"/>
      <c r="E14" s="15" t="s">
        <v>13</v>
      </c>
      <c r="F14" s="15" t="s">
        <v>14</v>
      </c>
    </row>
    <row r="15" customFormat="false" ht="15" hidden="false" customHeight="false" outlineLevel="0" collapsed="false">
      <c r="A15" s="16"/>
      <c r="B15" s="11" t="n">
        <v>5917175.04</v>
      </c>
      <c r="E15" s="17" t="n">
        <f aca="false">C15-D15</f>
        <v>0</v>
      </c>
      <c r="F15" s="18" t="n">
        <f aca="false">D15/B15</f>
        <v>0</v>
      </c>
    </row>
    <row r="16" customFormat="false" ht="15" hidden="false" customHeight="false" outlineLevel="0" collapsed="false">
      <c r="A16" s="16"/>
      <c r="B16" s="11" t="n">
        <v>5917175.04</v>
      </c>
      <c r="E16" s="17" t="n">
        <f aca="false">C16-D16</f>
        <v>0</v>
      </c>
      <c r="F16" s="18" t="n">
        <f aca="false">D16/B16</f>
        <v>0</v>
      </c>
    </row>
    <row r="17" customFormat="false" ht="15" hidden="false" customHeight="false" outlineLevel="0" collapsed="false">
      <c r="A17" s="16"/>
      <c r="B17" s="11" t="n">
        <v>3021333</v>
      </c>
      <c r="E17" s="17" t="n">
        <f aca="false">C17-D17</f>
        <v>0</v>
      </c>
      <c r="F17" s="18" t="n">
        <f aca="false">D17/B17</f>
        <v>0</v>
      </c>
    </row>
    <row r="18" customFormat="false" ht="15" hidden="false" customHeight="false" outlineLevel="0" collapsed="false">
      <c r="A18" s="10" t="s">
        <v>15</v>
      </c>
      <c r="B18" s="11"/>
      <c r="E18" s="17" t="n">
        <f aca="false">C18-D18</f>
        <v>0</v>
      </c>
      <c r="F18" s="18" t="e">
        <f aca="false">D18/B18</f>
        <v>#DIV/0!</v>
      </c>
    </row>
    <row r="19" customFormat="false" ht="15" hidden="false" customHeight="false" outlineLevel="0" collapsed="false">
      <c r="A19" s="16"/>
      <c r="B19" s="11" t="n">
        <v>6282242.08</v>
      </c>
      <c r="E19" s="17" t="n">
        <f aca="false">C19-D19</f>
        <v>0</v>
      </c>
      <c r="F19" s="18" t="n">
        <f aca="false">D19/B19</f>
        <v>0</v>
      </c>
      <c r="H19" s="19"/>
    </row>
    <row r="20" customFormat="false" ht="15" hidden="false" customHeight="false" outlineLevel="0" collapsed="false">
      <c r="A20" s="16"/>
      <c r="B20" s="11" t="n">
        <v>6282242.08</v>
      </c>
      <c r="E20" s="20" t="n">
        <f aca="false">C20-D20</f>
        <v>0</v>
      </c>
      <c r="F20" s="21" t="n">
        <f aca="false">D20/B20</f>
        <v>0</v>
      </c>
    </row>
    <row r="21" customFormat="false" ht="15" hidden="false" customHeight="false" outlineLevel="0" collapsed="false">
      <c r="A21" s="16"/>
      <c r="B21" s="11" t="n">
        <v>3999331</v>
      </c>
      <c r="D21" s="22"/>
    </row>
    <row r="22" customFormat="false" ht="15" hidden="false" customHeight="false" outlineLevel="0" collapsed="false">
      <c r="A22" s="10" t="s">
        <v>16</v>
      </c>
      <c r="B22" s="11"/>
      <c r="D22" s="19"/>
    </row>
    <row r="23" customFormat="false" ht="15" hidden="false" customHeight="false" outlineLevel="0" collapsed="false">
      <c r="A23" s="16"/>
      <c r="B23" s="11" t="n">
        <v>7387431.64</v>
      </c>
      <c r="D23" s="19"/>
    </row>
    <row r="24" customFormat="false" ht="15" hidden="false" customHeight="false" outlineLevel="0" collapsed="false">
      <c r="A24" s="1" t="s">
        <v>0</v>
      </c>
      <c r="B24" s="2" t="s">
        <v>1</v>
      </c>
    </row>
    <row r="26" customFormat="false" ht="15" hidden="false" customHeight="false" outlineLevel="0" collapsed="false">
      <c r="A26" s="4" t="s">
        <v>17</v>
      </c>
      <c r="B26" s="5"/>
    </row>
    <row r="27" customFormat="false" ht="15" hidden="false" customHeight="false" outlineLevel="0" collapsed="false">
      <c r="A27" s="23" t="s">
        <v>18</v>
      </c>
      <c r="B27" s="24"/>
      <c r="E27" s="25" t="s">
        <v>13</v>
      </c>
      <c r="F27" s="25" t="s">
        <v>14</v>
      </c>
    </row>
    <row r="28" customFormat="false" ht="15" hidden="false" customHeight="false" outlineLevel="0" collapsed="false">
      <c r="A28" s="23" t="s">
        <v>19</v>
      </c>
      <c r="B28" s="24"/>
      <c r="E28" s="17" t="n">
        <f aca="false">C28-D28</f>
        <v>0</v>
      </c>
      <c r="F28" s="18" t="e">
        <f aca="false">D28/B28</f>
        <v>#DIV/0!</v>
      </c>
    </row>
    <row r="29" customFormat="false" ht="15" hidden="false" customHeight="false" outlineLevel="0" collapsed="false">
      <c r="A29" s="13" t="s">
        <v>20</v>
      </c>
      <c r="B29" s="14"/>
      <c r="E29" s="26" t="n">
        <f aca="false">C29-D29</f>
        <v>0</v>
      </c>
      <c r="F29" s="27" t="e">
        <f aca="false">D29/B29</f>
        <v>#DIV/0!</v>
      </c>
    </row>
    <row r="30" customFormat="false" ht="15" hidden="false" customHeight="false" outlineLevel="0" collapsed="false">
      <c r="A30" s="10" t="s">
        <v>21</v>
      </c>
      <c r="B30" s="11"/>
    </row>
    <row r="31" customFormat="false" ht="15" hidden="false" customHeight="false" outlineLevel="0" collapsed="false">
      <c r="A31" s="16"/>
      <c r="B31" s="11" t="n">
        <v>5700086.32</v>
      </c>
    </row>
    <row r="32" customFormat="false" ht="15" hidden="false" customHeight="false" outlineLevel="0" collapsed="false">
      <c r="A32" s="16"/>
      <c r="B32" s="11" t="n">
        <v>5700086.32</v>
      </c>
    </row>
    <row r="33" customFormat="false" ht="15" hidden="false" customHeight="false" outlineLevel="0" collapsed="false">
      <c r="A33" s="16"/>
      <c r="B33" s="12" t="n">
        <v>3033574</v>
      </c>
    </row>
    <row r="34" customFormat="false" ht="15" hidden="false" customHeight="false" outlineLevel="0" collapsed="false">
      <c r="A34" s="23" t="s">
        <v>18</v>
      </c>
      <c r="B34" s="24" t="n">
        <v>33093253.76</v>
      </c>
    </row>
    <row r="35" customFormat="false" ht="15" hidden="false" customHeight="false" outlineLevel="0" collapsed="false">
      <c r="A35" s="23" t="s">
        <v>19</v>
      </c>
      <c r="B35" s="24" t="n">
        <v>33093253.76</v>
      </c>
    </row>
    <row r="36" customFormat="false" ht="15" hidden="false" customHeight="false" outlineLevel="0" collapsed="false">
      <c r="A36" s="1" t="s">
        <v>0</v>
      </c>
      <c r="B36" s="2" t="s">
        <v>1</v>
      </c>
    </row>
    <row r="38" customFormat="false" ht="15" hidden="false" customHeight="false" outlineLevel="0" collapsed="false">
      <c r="A38" s="28" t="s">
        <v>5</v>
      </c>
      <c r="B38" s="29" t="s">
        <v>11</v>
      </c>
      <c r="C38" s="30"/>
      <c r="D38" s="30"/>
      <c r="E38" s="30"/>
      <c r="F38" s="30"/>
      <c r="G38" s="31"/>
    </row>
    <row r="39" customFormat="false" ht="15" hidden="false" customHeight="false" outlineLevel="0" collapsed="false">
      <c r="A39" s="32" t="s">
        <v>4</v>
      </c>
      <c r="B39" s="33" t="s">
        <v>12</v>
      </c>
      <c r="C39" s="34" t="s">
        <v>15</v>
      </c>
      <c r="D39" s="34" t="s">
        <v>16</v>
      </c>
      <c r="E39" s="34" t="s">
        <v>22</v>
      </c>
      <c r="F39" s="34" t="s">
        <v>21</v>
      </c>
      <c r="G39" s="35" t="s">
        <v>10</v>
      </c>
    </row>
    <row r="40" customFormat="false" ht="15" hidden="false" customHeight="false" outlineLevel="0" collapsed="false">
      <c r="A40" s="8" t="s">
        <v>6</v>
      </c>
      <c r="B40" s="36" t="n">
        <v>10</v>
      </c>
      <c r="C40" s="37" t="n">
        <v>8</v>
      </c>
      <c r="D40" s="37" t="n">
        <v>6</v>
      </c>
      <c r="E40" s="37" t="n">
        <v>8</v>
      </c>
      <c r="F40" s="38" t="n">
        <v>10</v>
      </c>
      <c r="G40" s="39" t="n">
        <v>42</v>
      </c>
    </row>
    <row r="41" customFormat="false" ht="15" hidden="false" customHeight="false" outlineLevel="0" collapsed="false">
      <c r="A41" s="10" t="s">
        <v>7</v>
      </c>
      <c r="B41" s="40" t="n">
        <v>1</v>
      </c>
      <c r="C41" s="41" t="n">
        <v>2</v>
      </c>
      <c r="D41" s="41" t="n">
        <v>3</v>
      </c>
      <c r="E41" s="41" t="n">
        <v>3</v>
      </c>
      <c r="F41" s="42" t="n">
        <v>1</v>
      </c>
      <c r="G41" s="43" t="n">
        <v>10</v>
      </c>
    </row>
    <row r="42" customFormat="false" ht="15" hidden="false" customHeight="false" outlineLevel="0" collapsed="false">
      <c r="A42" s="10" t="s">
        <v>8</v>
      </c>
      <c r="B42" s="44" t="n">
        <v>2</v>
      </c>
      <c r="C42" s="45" t="n">
        <v>4</v>
      </c>
      <c r="D42" s="45" t="n">
        <v>5</v>
      </c>
      <c r="E42" s="45" t="n">
        <v>3</v>
      </c>
      <c r="F42" s="46" t="n">
        <v>3</v>
      </c>
      <c r="G42" s="47" t="n">
        <v>17</v>
      </c>
    </row>
    <row r="43" customFormat="false" ht="15" hidden="false" customHeight="false" outlineLevel="0" collapsed="false">
      <c r="A43" s="13" t="s">
        <v>10</v>
      </c>
      <c r="B43" s="48" t="n">
        <v>13</v>
      </c>
      <c r="C43" s="49" t="n">
        <v>14</v>
      </c>
      <c r="D43" s="49" t="n">
        <v>14</v>
      </c>
      <c r="E43" s="49" t="n">
        <v>14</v>
      </c>
      <c r="F43" s="50" t="n">
        <v>14</v>
      </c>
      <c r="G43" s="14" t="n">
        <v>69</v>
      </c>
    </row>
    <row r="48" customFormat="false" ht="15" hidden="false" customHeight="false" outlineLevel="0" collapsed="false">
      <c r="A48" s="51" t="s">
        <v>23</v>
      </c>
      <c r="B48" s="51" t="str">
        <f aca="false">B39</f>
        <v>Sushil.Tripathi</v>
      </c>
      <c r="C48" s="51" t="str">
        <f aca="false">C39</f>
        <v>Haresh.swami</v>
      </c>
      <c r="D48" s="51" t="str">
        <f aca="false">D39</f>
        <v>Jung.yadav</v>
      </c>
      <c r="E48" s="51" t="str">
        <f aca="false">E39</f>
        <v>Ashley.ramdurgam</v>
      </c>
      <c r="F48" s="51" t="str">
        <f aca="false">F39</f>
        <v>UMAR.SAYED1</v>
      </c>
      <c r="G48" s="51" t="str">
        <f aca="false">G39</f>
        <v>Grand Total</v>
      </c>
    </row>
    <row r="49" customFormat="false" ht="15" hidden="false" customHeight="false" outlineLevel="0" collapsed="false">
      <c r="A49" s="6" t="s">
        <v>6</v>
      </c>
      <c r="B49" s="52" t="n">
        <f aca="false">+B40/B$43</f>
        <v>0.769230769230769</v>
      </c>
      <c r="C49" s="52" t="n">
        <f aca="false">+C40/C$43</f>
        <v>0.571428571428571</v>
      </c>
      <c r="D49" s="52" t="n">
        <f aca="false">+D40/D$43</f>
        <v>0.428571428571429</v>
      </c>
      <c r="E49" s="52" t="n">
        <f aca="false">+E40/E$43</f>
        <v>0.571428571428571</v>
      </c>
      <c r="F49" s="52" t="n">
        <f aca="false">+F40/F$43</f>
        <v>0.714285714285714</v>
      </c>
      <c r="G49" s="52" t="n">
        <f aca="false">+G40/G$43</f>
        <v>0.608695652173913</v>
      </c>
    </row>
    <row r="50" customFormat="false" ht="15" hidden="false" customHeight="false" outlineLevel="0" collapsed="false">
      <c r="A50" s="6" t="s">
        <v>7</v>
      </c>
      <c r="B50" s="52" t="n">
        <f aca="false">+B41/B$43</f>
        <v>0.0769230769230769</v>
      </c>
      <c r="C50" s="52" t="n">
        <f aca="false">+C41/C$43</f>
        <v>0.142857142857143</v>
      </c>
      <c r="D50" s="52" t="n">
        <f aca="false">+D41/D$43</f>
        <v>0.214285714285714</v>
      </c>
      <c r="E50" s="52" t="n">
        <f aca="false">+E41/E$43</f>
        <v>0.214285714285714</v>
      </c>
      <c r="F50" s="52" t="n">
        <f aca="false">+F41/F$43</f>
        <v>0.0714285714285714</v>
      </c>
      <c r="G50" s="52" t="n">
        <f aca="false">+G41/G$43</f>
        <v>0.144927536231884</v>
      </c>
    </row>
    <row r="51" customFormat="false" ht="15" hidden="false" customHeight="false" outlineLevel="0" collapsed="false">
      <c r="A51" s="6" t="s">
        <v>8</v>
      </c>
      <c r="B51" s="52" t="n">
        <f aca="false">+B42/B$43</f>
        <v>0.153846153846154</v>
      </c>
      <c r="C51" s="52" t="n">
        <f aca="false">+C42/C$43</f>
        <v>0.285714285714286</v>
      </c>
      <c r="D51" s="52" t="n">
        <f aca="false">+D42/D$43</f>
        <v>0.357142857142857</v>
      </c>
      <c r="E51" s="52" t="n">
        <f aca="false">+E42/E$43</f>
        <v>0.214285714285714</v>
      </c>
      <c r="F51" s="52" t="n">
        <f aca="false">+F42/F$43</f>
        <v>0.214285714285714</v>
      </c>
      <c r="G51" s="52" t="n">
        <f aca="false">+G42/G$43</f>
        <v>0.246376811594203</v>
      </c>
    </row>
    <row r="52" customFormat="false" ht="15" hidden="false" customHeight="false" outlineLevel="0" collapsed="false">
      <c r="A52" s="53" t="s">
        <v>9</v>
      </c>
      <c r="B52" s="52" t="n">
        <f aca="false">+B43/B$43</f>
        <v>1</v>
      </c>
      <c r="C52" s="52" t="n">
        <f aca="false">+C43/C$43</f>
        <v>1</v>
      </c>
      <c r="D52" s="52" t="n">
        <f aca="false">+D43/D$43</f>
        <v>1</v>
      </c>
      <c r="E52" s="52" t="n">
        <f aca="false">+E43/E$43</f>
        <v>1</v>
      </c>
      <c r="F52" s="52" t="n">
        <f aca="false">+F43/F$43</f>
        <v>1</v>
      </c>
      <c r="G52" s="52" t="n">
        <f aca="false">+G43/G$43</f>
        <v>1</v>
      </c>
    </row>
    <row r="53" customFormat="false" ht="15" hidden="false" customHeight="false" outlineLevel="0" collapsed="false">
      <c r="J5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M3" activeCellId="0" sqref="M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10.42"/>
    <col collapsed="false" customWidth="true" hidden="false" outlineLevel="0" max="4" min="3" style="0" width="18"/>
    <col collapsed="false" customWidth="true" hidden="false" outlineLevel="0" max="5" min="5" style="0" width="10.14"/>
    <col collapsed="false" customWidth="true" hidden="false" outlineLevel="0" max="6" min="6" style="0" width="11.14"/>
    <col collapsed="false" customWidth="true" hidden="false" outlineLevel="0" max="7" min="7" style="0" width="9.14"/>
    <col collapsed="false" customWidth="true" hidden="false" outlineLevel="0" max="8" min="8" style="0" width="16.86"/>
    <col collapsed="false" customWidth="true" hidden="false" outlineLevel="0" max="10" min="10" style="0" width="5.7"/>
    <col collapsed="false" customWidth="true" hidden="false" outlineLevel="0" max="11" min="11" style="0" width="11.14"/>
    <col collapsed="false" customWidth="true" hidden="false" outlineLevel="0" max="12" min="12" style="0" width="10.99"/>
    <col collapsed="false" customWidth="true" hidden="false" outlineLevel="0" max="14" min="14" style="0" width="10.29"/>
    <col collapsed="false" customWidth="true" hidden="false" outlineLevel="0" max="15" min="15" style="0" width="12.71"/>
    <col collapsed="false" customWidth="true" hidden="true" outlineLevel="0" max="16" min="16" style="0" width="11.42"/>
    <col collapsed="false" customWidth="true" hidden="true" outlineLevel="0" max="17" min="17" style="0" width="12.14"/>
    <col collapsed="false" customWidth="true" hidden="true" outlineLevel="0" max="18" min="18" style="0" width="9.42"/>
    <col collapsed="false" customWidth="true" hidden="true" outlineLevel="0" max="19" min="19" style="0" width="12.86"/>
    <col collapsed="false" customWidth="true" hidden="true" outlineLevel="0" max="21" min="20" style="0" width="13.14"/>
    <col collapsed="false" customWidth="true" hidden="false" outlineLevel="0" max="22" min="22" style="0" width="10.71"/>
    <col collapsed="false" customWidth="true" hidden="true" outlineLevel="0" max="23" min="23" style="0" width="23.57"/>
    <col collapsed="false" customWidth="true" hidden="false" outlineLevel="0" max="24" min="24" style="0" width="14.57"/>
    <col collapsed="false" customWidth="true" hidden="true" outlineLevel="0" max="25" min="25" style="0" width="20.42"/>
    <col collapsed="false" customWidth="true" hidden="false" outlineLevel="0" max="26" min="26" style="0" width="16.14"/>
    <col collapsed="false" customWidth="true" hidden="false" outlineLevel="0" max="27" min="27" style="0" width="13.29"/>
    <col collapsed="false" customWidth="true" hidden="false" outlineLevel="0" max="28" min="28" style="0" width="11.14"/>
    <col collapsed="false" customWidth="true" hidden="false" outlineLevel="0" max="29" min="29" style="0" width="18.58"/>
    <col collapsed="false" customWidth="true" hidden="false" outlineLevel="0" max="30" min="30" style="0" width="20.42"/>
    <col collapsed="false" customWidth="true" hidden="false" outlineLevel="0" max="31" min="31" style="0" width="25"/>
    <col collapsed="false" customWidth="true" hidden="false" outlineLevel="0" max="35" min="35" style="0" width="7.71"/>
    <col collapsed="false" customWidth="true" hidden="false" outlineLevel="0" max="36" min="36" style="0" width="10.42"/>
    <col collapsed="false" customWidth="true" hidden="false" outlineLevel="0" max="37" min="37" style="0" width="11.42"/>
    <col collapsed="false" customWidth="true" hidden="false" outlineLevel="0" max="38" min="38" style="0" width="8.14"/>
    <col collapsed="false" customWidth="true" hidden="false" outlineLevel="0" max="39" min="39" style="0" width="15.57"/>
    <col collapsed="false" customWidth="true" hidden="false" outlineLevel="0" max="40" min="40" style="0" width="18"/>
    <col collapsed="false" customWidth="true" hidden="false" outlineLevel="0" max="41" min="41" style="0" width="16.57"/>
    <col collapsed="false" customWidth="true" hidden="false" outlineLevel="0" max="42" min="42" style="0" width="5.7"/>
  </cols>
  <sheetData>
    <row r="1" customFormat="false" ht="15.75" hidden="true" customHeight="false" outlineLevel="0" collapsed="false">
      <c r="I1" s="0" t="n">
        <v>175</v>
      </c>
      <c r="J1" s="0" t="n">
        <v>176</v>
      </c>
      <c r="K1" s="0" t="n">
        <v>177</v>
      </c>
      <c r="AA1" s="0" t="n">
        <v>183</v>
      </c>
      <c r="AB1" s="0" t="n">
        <v>184</v>
      </c>
      <c r="AC1" s="0" t="n">
        <v>185</v>
      </c>
      <c r="AD1" s="0" t="n">
        <v>186</v>
      </c>
      <c r="AE1" s="0" t="n">
        <v>187</v>
      </c>
      <c r="AF1" s="0" t="n">
        <v>190</v>
      </c>
      <c r="AG1" s="0" t="n">
        <v>191</v>
      </c>
      <c r="AH1" s="0" t="n">
        <v>192</v>
      </c>
      <c r="AI1" s="0" t="n">
        <v>193</v>
      </c>
      <c r="AJ1" s="0" t="n">
        <v>194</v>
      </c>
      <c r="AK1" s="0" t="n">
        <v>195</v>
      </c>
      <c r="AL1" s="0" t="n">
        <v>196</v>
      </c>
      <c r="AM1" s="0" t="n">
        <v>197</v>
      </c>
      <c r="AN1" s="0" t="n">
        <v>198</v>
      </c>
      <c r="AO1" s="0" t="n">
        <v>199</v>
      </c>
    </row>
    <row r="2" customFormat="false" ht="15" hidden="false" customHeight="false" outlineLevel="0" collapsed="false">
      <c r="A2" s="55" t="s">
        <v>24</v>
      </c>
      <c r="B2" s="55" t="s">
        <v>25</v>
      </c>
      <c r="C2" s="55" t="s">
        <v>11</v>
      </c>
      <c r="D2" s="55" t="s">
        <v>17</v>
      </c>
      <c r="E2" s="55" t="s">
        <v>26</v>
      </c>
      <c r="F2" s="55" t="s">
        <v>0</v>
      </c>
      <c r="G2" s="55" t="s">
        <v>27</v>
      </c>
      <c r="H2" s="55" t="s">
        <v>28</v>
      </c>
      <c r="I2" s="55" t="s">
        <v>29</v>
      </c>
      <c r="J2" s="55" t="s">
        <v>30</v>
      </c>
      <c r="K2" s="55" t="s">
        <v>31</v>
      </c>
      <c r="L2" s="55" t="s">
        <v>32</v>
      </c>
      <c r="M2" s="55" t="s">
        <v>33</v>
      </c>
      <c r="N2" s="55" t="s">
        <v>34</v>
      </c>
      <c r="O2" s="55" t="s">
        <v>35</v>
      </c>
      <c r="P2" s="55" t="s">
        <v>36</v>
      </c>
      <c r="Q2" s="56" t="s">
        <v>37</v>
      </c>
      <c r="R2" s="56" t="s">
        <v>38</v>
      </c>
      <c r="S2" s="56" t="s">
        <v>39</v>
      </c>
      <c r="T2" s="56" t="s">
        <v>40</v>
      </c>
      <c r="U2" s="56" t="s">
        <v>40</v>
      </c>
      <c r="V2" s="57" t="s">
        <v>4</v>
      </c>
      <c r="W2" s="58" t="s">
        <v>41</v>
      </c>
      <c r="X2" s="59" t="s">
        <v>42</v>
      </c>
      <c r="Y2" s="58" t="s">
        <v>41</v>
      </c>
      <c r="Z2" s="59" t="s">
        <v>43</v>
      </c>
      <c r="AA2" s="60" t="s">
        <v>44</v>
      </c>
      <c r="AB2" s="60" t="s">
        <v>45</v>
      </c>
      <c r="AC2" s="61" t="s">
        <v>46</v>
      </c>
      <c r="AD2" s="61" t="s">
        <v>47</v>
      </c>
      <c r="AE2" s="61" t="s">
        <v>48</v>
      </c>
      <c r="AF2" s="61" t="s">
        <v>49</v>
      </c>
      <c r="AG2" s="61" t="s">
        <v>50</v>
      </c>
      <c r="AH2" s="61" t="s">
        <v>51</v>
      </c>
      <c r="AI2" s="62" t="s">
        <v>52</v>
      </c>
      <c r="AJ2" s="62" t="s">
        <v>53</v>
      </c>
      <c r="AK2" s="62" t="s">
        <v>54</v>
      </c>
      <c r="AL2" s="62" t="s">
        <v>55</v>
      </c>
      <c r="AM2" s="61" t="s">
        <v>56</v>
      </c>
      <c r="AN2" s="61" t="s">
        <v>57</v>
      </c>
      <c r="AO2" s="61" t="s">
        <v>58</v>
      </c>
      <c r="AP2" s="61" t="s">
        <v>59</v>
      </c>
    </row>
    <row r="3" customFormat="false" ht="15" hidden="false" customHeight="false" outlineLevel="0" collapsed="false">
      <c r="A3" s="63" t="s">
        <v>60</v>
      </c>
      <c r="B3" s="64" t="n">
        <v>15701</v>
      </c>
      <c r="C3" s="64" t="s">
        <v>15</v>
      </c>
      <c r="D3" s="64" t="s">
        <v>61</v>
      </c>
      <c r="E3" s="65" t="n">
        <v>43781</v>
      </c>
      <c r="F3" s="66" t="str">
        <f aca="true">DATEDIF(E3,TODAY(),"y")&amp;" years,"&amp;DATEDIF(E3,TODAY(),"ym")</f>
        <v>4 years,8</v>
      </c>
      <c r="G3" s="66" t="s">
        <v>62</v>
      </c>
      <c r="H3" s="67" t="s">
        <v>63</v>
      </c>
      <c r="I3" s="68" t="n">
        <v>577</v>
      </c>
      <c r="J3" s="68" t="n">
        <v>9</v>
      </c>
      <c r="K3" s="68" t="n">
        <v>262510</v>
      </c>
      <c r="L3" s="69" t="n">
        <f aca="false">IFERROR(J3/I3,0)</f>
        <v>0.0155979202772964</v>
      </c>
      <c r="M3" s="68" t="n">
        <f aca="false">IFERROR(K3/J3,0)</f>
        <v>29167.7777777778</v>
      </c>
      <c r="N3" s="70" t="n">
        <v>409486.48</v>
      </c>
      <c r="O3" s="70" t="n">
        <f aca="false">(N3/31)*31</f>
        <v>409486.48</v>
      </c>
      <c r="P3" s="71"/>
      <c r="Q3" s="72" t="str">
        <f aca="false">+IF((K3/O3)&gt;0.8,"Green",IF((K3/O3)&gt;0.65,"Amber","Red"))</f>
        <v>Red</v>
      </c>
      <c r="R3" s="72" t="e">
        <f aca="false">+IF((L3/P3)&gt;0.8,"Green",IF((L3/P3)&gt;0.5,"Amber","Red"))</f>
        <v>#DIV/0!</v>
      </c>
      <c r="S3" s="73" t="str">
        <f aca="false">IF(Q3="Red","1",IF(Q3="Amber","2","3"))</f>
        <v>1</v>
      </c>
      <c r="T3" s="73" t="e">
        <f aca="false">IF(R3="Red","1",IF(R3="Amber","2","3"))</f>
        <v>#DIV/0!</v>
      </c>
      <c r="U3" s="73" t="e">
        <f aca="false">IF(S3&gt;T3,T3,S3)</f>
        <v>#DIV/0!</v>
      </c>
      <c r="V3" s="74" t="str">
        <f aca="false">Q3</f>
        <v>Red</v>
      </c>
      <c r="W3" s="75" t="e">
        <f aca="false">IF(R3="Red",+((P3*0.51)-L3)*I3,"-")</f>
        <v>#DIV/0!</v>
      </c>
      <c r="X3" s="76" t="n">
        <f aca="false">IF(Q3="Red",+(O3*0.65)-K3,"-")</f>
        <v>3656.212</v>
      </c>
      <c r="Y3" s="77" t="e">
        <f aca="false">IF(R3="Green","-",+((P3*0.81)-L3)*I3)</f>
        <v>#DIV/0!</v>
      </c>
      <c r="Z3" s="76" t="n">
        <f aca="false">IF(Q3="Green","-",+(O3*0.81)-K3)</f>
        <v>69174.0488</v>
      </c>
      <c r="AA3" s="78" t="n">
        <v>0.89041095890411</v>
      </c>
      <c r="AB3" s="78" t="n">
        <v>0.10958904109589</v>
      </c>
      <c r="AC3" s="79" t="n">
        <v>0.102113554526749</v>
      </c>
      <c r="AD3" s="79" t="s">
        <v>64</v>
      </c>
      <c r="AE3" s="73" t="n">
        <v>19</v>
      </c>
      <c r="AF3" s="73" t="n">
        <v>7</v>
      </c>
      <c r="AG3" s="73" t="n">
        <v>0</v>
      </c>
      <c r="AH3" s="73" t="n">
        <v>2</v>
      </c>
      <c r="AI3" s="73" t="n">
        <v>3</v>
      </c>
      <c r="AJ3" s="73" t="n">
        <v>2</v>
      </c>
      <c r="AK3" s="73" t="n">
        <v>3</v>
      </c>
      <c r="AL3" s="73" t="n">
        <v>1</v>
      </c>
      <c r="AM3" s="73" t="n">
        <v>9</v>
      </c>
      <c r="AN3" s="73" t="s">
        <v>64</v>
      </c>
      <c r="AO3" s="73" t="n">
        <v>0</v>
      </c>
      <c r="AP3" s="73" t="n">
        <f aca="false">IFERROR(J3-SUM(AM3:AO3),0)</f>
        <v>0</v>
      </c>
    </row>
    <row r="4" customFormat="false" ht="15" hidden="false" customHeight="false" outlineLevel="0" collapsed="false">
      <c r="A4" s="63" t="s">
        <v>65</v>
      </c>
      <c r="B4" s="64" t="n">
        <v>15702</v>
      </c>
      <c r="C4" s="64" t="s">
        <v>12</v>
      </c>
      <c r="D4" s="64" t="s">
        <v>61</v>
      </c>
      <c r="E4" s="65" t="n">
        <v>42966</v>
      </c>
      <c r="F4" s="66" t="str">
        <f aca="true">DATEDIF(E4,TODAY(),"y")&amp;" years,"&amp;DATEDIF(E4,TODAY(),"ym")</f>
        <v>6 years,11</v>
      </c>
      <c r="G4" s="66" t="s">
        <v>62</v>
      </c>
      <c r="H4" s="67" t="s">
        <v>63</v>
      </c>
      <c r="I4" s="68" t="n">
        <v>533</v>
      </c>
      <c r="J4" s="68" t="n">
        <v>10</v>
      </c>
      <c r="K4" s="68" t="n">
        <v>229283</v>
      </c>
      <c r="L4" s="69" t="n">
        <f aca="false">IFERROR(J4/I4,0)</f>
        <v>0.0187617260787993</v>
      </c>
      <c r="M4" s="68" t="n">
        <f aca="false">IFERROR(K4/J4,0)</f>
        <v>22928.3</v>
      </c>
      <c r="N4" s="70" t="n">
        <v>409486.48</v>
      </c>
      <c r="O4" s="70" t="n">
        <f aca="false">(N4/31)*31</f>
        <v>409486.48</v>
      </c>
      <c r="P4" s="71"/>
      <c r="Q4" s="72" t="str">
        <f aca="false">+IF((K4/O4)&gt;0.8,"Green",IF((K4/O4)&gt;0.65,"Amber","Red"))</f>
        <v>Red</v>
      </c>
      <c r="R4" s="72" t="e">
        <f aca="false">+IF((L4/P4)&gt;0.8,"Green",IF((L4/P4)&gt;0.5,"Amber","Red"))</f>
        <v>#DIV/0!</v>
      </c>
      <c r="S4" s="73" t="str">
        <f aca="false">IF(Q4="Red","1",IF(Q4="Amber","2","3"))</f>
        <v>1</v>
      </c>
      <c r="T4" s="73" t="e">
        <f aca="false">IF(R4="Red","1",IF(R4="Amber","2","3"))</f>
        <v>#DIV/0!</v>
      </c>
      <c r="U4" s="73" t="e">
        <f aca="false">IF(S4&gt;T4,T4,S4)</f>
        <v>#DIV/0!</v>
      </c>
      <c r="V4" s="74" t="str">
        <f aca="false">Q4</f>
        <v>Red</v>
      </c>
      <c r="W4" s="75" t="e">
        <f aca="false">IF(R4="Red",+((P4*0.51)-L4)*I4,"-")</f>
        <v>#DIV/0!</v>
      </c>
      <c r="X4" s="76" t="n">
        <f aca="false">IF(Q4="Red",+(O4*0.65)-K4,"-")</f>
        <v>36883.212</v>
      </c>
      <c r="Y4" s="77" t="e">
        <f aca="false">IF(R4="Green","-",+((P4*0.81)-L4)*I4)</f>
        <v>#DIV/0!</v>
      </c>
      <c r="Z4" s="76" t="n">
        <f aca="false">IF(Q4="Green","-",+(O4*0.81)-K4)</f>
        <v>102401.0488</v>
      </c>
      <c r="AA4" s="78" t="n">
        <v>0.953125</v>
      </c>
      <c r="AB4" s="78" t="n">
        <v>0.046875</v>
      </c>
      <c r="AC4" s="79" t="n">
        <v>0.124073611111111</v>
      </c>
      <c r="AD4" s="79" t="s">
        <v>64</v>
      </c>
      <c r="AE4" s="73" t="n">
        <v>25</v>
      </c>
      <c r="AF4" s="73" t="n">
        <v>9</v>
      </c>
      <c r="AG4" s="73" t="n">
        <v>0</v>
      </c>
      <c r="AH4" s="73" t="n">
        <v>1</v>
      </c>
      <c r="AI4" s="73" t="n">
        <v>2</v>
      </c>
      <c r="AJ4" s="73" t="n">
        <v>2</v>
      </c>
      <c r="AK4" s="73" t="n">
        <v>5</v>
      </c>
      <c r="AL4" s="73" t="n">
        <v>1</v>
      </c>
      <c r="AM4" s="73" t="n">
        <v>8</v>
      </c>
      <c r="AN4" s="73" t="s">
        <v>64</v>
      </c>
      <c r="AO4" s="73" t="n">
        <v>0</v>
      </c>
      <c r="AP4" s="73" t="n">
        <f aca="false">IFERROR(J4-SUM(AM4:AO4),0)</f>
        <v>2</v>
      </c>
    </row>
    <row r="5" customFormat="false" ht="15" hidden="false" customHeight="false" outlineLevel="0" collapsed="false">
      <c r="A5" s="63" t="s">
        <v>66</v>
      </c>
      <c r="B5" s="64" t="n">
        <v>15703</v>
      </c>
      <c r="C5" s="64" t="s">
        <v>16</v>
      </c>
      <c r="D5" s="64" t="s">
        <v>61</v>
      </c>
      <c r="E5" s="65" t="n">
        <v>42963</v>
      </c>
      <c r="F5" s="66" t="str">
        <f aca="true">DATEDIF(E5,TODAY(),"y")&amp;" years,"&amp;DATEDIF(E5,TODAY(),"ym")</f>
        <v>6 years,11</v>
      </c>
      <c r="G5" s="66" t="s">
        <v>62</v>
      </c>
      <c r="H5" s="67" t="s">
        <v>63</v>
      </c>
      <c r="I5" s="68" t="n">
        <v>399</v>
      </c>
      <c r="J5" s="68" t="n">
        <v>12</v>
      </c>
      <c r="K5" s="68" t="n">
        <v>245449</v>
      </c>
      <c r="L5" s="69" t="n">
        <f aca="false">IFERROR(J5/I5,0)</f>
        <v>0.0300751879699248</v>
      </c>
      <c r="M5" s="68" t="n">
        <f aca="false">IFERROR(K5/J5,0)</f>
        <v>20454.0833333333</v>
      </c>
      <c r="N5" s="70" t="n">
        <v>409486.48</v>
      </c>
      <c r="O5" s="70" t="n">
        <f aca="false">(N5/31)*31</f>
        <v>409486.48</v>
      </c>
      <c r="P5" s="71"/>
      <c r="Q5" s="72" t="str">
        <f aca="false">+IF((K5/O5)&gt;0.8,"Green",IF((K5/O5)&gt;0.65,"Amber","Red"))</f>
        <v>Red</v>
      </c>
      <c r="R5" s="72" t="e">
        <f aca="false">+IF((L5/P5)&gt;0.8,"Green",IF((L5/P5)&gt;0.5,"Amber","Red"))</f>
        <v>#DIV/0!</v>
      </c>
      <c r="S5" s="73" t="str">
        <f aca="false">IF(Q5="Red","1",IF(Q5="Amber","2","3"))</f>
        <v>1</v>
      </c>
      <c r="T5" s="73" t="e">
        <f aca="false">IF(R5="Red","1",IF(R5="Amber","2","3"))</f>
        <v>#DIV/0!</v>
      </c>
      <c r="U5" s="73" t="e">
        <f aca="false">IF(S5&gt;T5,T5,S5)</f>
        <v>#DIV/0!</v>
      </c>
      <c r="V5" s="74" t="str">
        <f aca="false">Q5</f>
        <v>Red</v>
      </c>
      <c r="W5" s="75" t="e">
        <f aca="false">IF(R5="Red",+((P5*0.51)-L5)*I5,"-")</f>
        <v>#DIV/0!</v>
      </c>
      <c r="X5" s="76" t="n">
        <f aca="false">IF(Q5="Red",+(O5*0.65)-K5,"-")</f>
        <v>20717.212</v>
      </c>
      <c r="Y5" s="77" t="e">
        <f aca="false">IF(R5="Green","-",+((P5*0.81)-L5)*I5)</f>
        <v>#DIV/0!</v>
      </c>
      <c r="Z5" s="76" t="n">
        <f aca="false">IF(Q5="Green","-",+(O5*0.81)-K5)</f>
        <v>86235.0488</v>
      </c>
      <c r="AA5" s="78" t="n">
        <v>0.867132867132867</v>
      </c>
      <c r="AB5" s="78" t="n">
        <v>0.132867132867133</v>
      </c>
      <c r="AC5" s="79" t="n">
        <v>0.0981568287037037</v>
      </c>
      <c r="AD5" s="79" t="s">
        <v>64</v>
      </c>
      <c r="AE5" s="73" t="n">
        <v>21</v>
      </c>
      <c r="AF5" s="73" t="n">
        <v>10</v>
      </c>
      <c r="AG5" s="73" t="n">
        <v>0</v>
      </c>
      <c r="AH5" s="73" t="n">
        <v>2</v>
      </c>
      <c r="AI5" s="73" t="n">
        <v>2</v>
      </c>
      <c r="AJ5" s="73" t="n">
        <v>5</v>
      </c>
      <c r="AK5" s="73" t="n">
        <v>5</v>
      </c>
      <c r="AL5" s="73" t="n">
        <v>0</v>
      </c>
      <c r="AM5" s="73" t="n">
        <v>11</v>
      </c>
      <c r="AN5" s="73" t="s">
        <v>64</v>
      </c>
      <c r="AO5" s="73" t="n">
        <v>0</v>
      </c>
      <c r="AP5" s="73" t="n">
        <f aca="false">IFERROR(J5-SUM(AM5:AO5),0)</f>
        <v>1</v>
      </c>
    </row>
    <row r="6" customFormat="false" ht="15" hidden="false" customHeight="false" outlineLevel="0" collapsed="false">
      <c r="A6" s="63" t="s">
        <v>67</v>
      </c>
      <c r="B6" s="64" t="n">
        <v>20997</v>
      </c>
      <c r="C6" s="64" t="s">
        <v>21</v>
      </c>
      <c r="D6" s="64" t="s">
        <v>61</v>
      </c>
      <c r="E6" s="65" t="n">
        <v>43726</v>
      </c>
      <c r="F6" s="66" t="str">
        <f aca="true">DATEDIF(E6,TODAY(),"y")&amp;" years,"&amp;DATEDIF(E6,TODAY(),"ym")</f>
        <v>4 years,10</v>
      </c>
      <c r="G6" s="66" t="s">
        <v>62</v>
      </c>
      <c r="H6" s="67" t="s">
        <v>63</v>
      </c>
      <c r="I6" s="68" t="n">
        <v>493</v>
      </c>
      <c r="J6" s="68" t="n">
        <v>17</v>
      </c>
      <c r="K6" s="68" t="n">
        <v>389212</v>
      </c>
      <c r="L6" s="69" t="n">
        <f aca="false">IFERROR(J6/I6,0)</f>
        <v>0.0344827586206897</v>
      </c>
      <c r="M6" s="68" t="n">
        <f aca="false">IFERROR(K6/J6,0)</f>
        <v>22894.8235294118</v>
      </c>
      <c r="N6" s="70" t="n">
        <v>409486.48</v>
      </c>
      <c r="O6" s="70" t="n">
        <f aca="false">(N6/31)*31</f>
        <v>409486.48</v>
      </c>
      <c r="P6" s="71"/>
      <c r="Q6" s="72" t="str">
        <f aca="false">+IF((K6/O6)&gt;0.8,"Green",IF((K6/O6)&gt;0.65,"Amber","Red"))</f>
        <v>Green</v>
      </c>
      <c r="R6" s="72" t="e">
        <f aca="false">+IF((L6/P6)&gt;0.8,"Green",IF((L6/P6)&gt;0.5,"Amber","Red"))</f>
        <v>#DIV/0!</v>
      </c>
      <c r="S6" s="73" t="str">
        <f aca="false">IF(Q6="Red","1",IF(Q6="Amber","2","3"))</f>
        <v>3</v>
      </c>
      <c r="T6" s="73" t="e">
        <f aca="false">IF(R6="Red","1",IF(R6="Amber","2","3"))</f>
        <v>#DIV/0!</v>
      </c>
      <c r="U6" s="73" t="e">
        <f aca="false">IF(S6&gt;T6,T6,S6)</f>
        <v>#DIV/0!</v>
      </c>
      <c r="V6" s="74" t="str">
        <f aca="false">Q6</f>
        <v>Green</v>
      </c>
      <c r="W6" s="75" t="e">
        <f aca="false">IF(R6="Red",+((P6*0.51)-L6)*I6,"-")</f>
        <v>#DIV/0!</v>
      </c>
      <c r="X6" s="76" t="str">
        <f aca="false">IF(Q6="Red",+(O6*0.65)-K6,"-")</f>
        <v>-</v>
      </c>
      <c r="Y6" s="77" t="e">
        <f aca="false">IF(R6="Green","-",+((P6*0.81)-L6)*I6)</f>
        <v>#DIV/0!</v>
      </c>
      <c r="Z6" s="76" t="str">
        <f aca="false">IF(Q6="Green","-",+(O6*0.81)-K6)</f>
        <v>-</v>
      </c>
      <c r="AA6" s="78" t="n">
        <v>0.926027397260274</v>
      </c>
      <c r="AB6" s="78" t="n">
        <v>0.073972602739726</v>
      </c>
      <c r="AC6" s="79" t="n">
        <v>0.11363683127572</v>
      </c>
      <c r="AD6" s="79" t="s">
        <v>64</v>
      </c>
      <c r="AE6" s="73" t="n">
        <v>27</v>
      </c>
      <c r="AF6" s="73" t="n">
        <v>13</v>
      </c>
      <c r="AG6" s="73" t="n">
        <v>4</v>
      </c>
      <c r="AH6" s="73" t="n">
        <v>0</v>
      </c>
      <c r="AI6" s="73" t="n">
        <v>4</v>
      </c>
      <c r="AJ6" s="73" t="n">
        <v>6</v>
      </c>
      <c r="AK6" s="73" t="n">
        <v>6</v>
      </c>
      <c r="AL6" s="73" t="n">
        <v>1</v>
      </c>
      <c r="AM6" s="73" t="n">
        <v>14</v>
      </c>
      <c r="AN6" s="73" t="s">
        <v>64</v>
      </c>
      <c r="AO6" s="73" t="n">
        <v>0</v>
      </c>
      <c r="AP6" s="73" t="n">
        <f aca="false">IFERROR(J6-SUM(AM6:AO6),0)</f>
        <v>3</v>
      </c>
    </row>
    <row r="7" customFormat="false" ht="15" hidden="false" customHeight="false" outlineLevel="0" collapsed="false">
      <c r="A7" s="63" t="s">
        <v>68</v>
      </c>
      <c r="B7" s="64" t="n">
        <v>22677</v>
      </c>
      <c r="C7" s="64" t="s">
        <v>16</v>
      </c>
      <c r="D7" s="64" t="s">
        <v>61</v>
      </c>
      <c r="E7" s="65" t="n">
        <v>43998</v>
      </c>
      <c r="F7" s="66" t="str">
        <f aca="true">DATEDIF(E7,TODAY(),"y")&amp;" years,"&amp;DATEDIF(E7,TODAY(),"ym")</f>
        <v>4 years,1</v>
      </c>
      <c r="G7" s="66" t="s">
        <v>62</v>
      </c>
      <c r="H7" s="67" t="s">
        <v>69</v>
      </c>
      <c r="I7" s="68" t="n">
        <v>453</v>
      </c>
      <c r="J7" s="68" t="n">
        <v>35</v>
      </c>
      <c r="K7" s="68" t="n">
        <v>932100</v>
      </c>
      <c r="L7" s="69" t="n">
        <f aca="false">IFERROR(J7/I7,0)</f>
        <v>0.0772626931567329</v>
      </c>
      <c r="M7" s="68" t="n">
        <f aca="false">IFERROR(K7/J7,0)</f>
        <v>26631.4285714286</v>
      </c>
      <c r="N7" s="70" t="n">
        <v>1003337.28</v>
      </c>
      <c r="O7" s="70" t="n">
        <f aca="false">(N7/31)*31</f>
        <v>1003337.28</v>
      </c>
      <c r="P7" s="71"/>
      <c r="Q7" s="72" t="str">
        <f aca="false">+IF((K7/O7)&gt;0.8,"Green",IF((K7/O7)&gt;0.65,"Amber","Red"))</f>
        <v>Green</v>
      </c>
      <c r="R7" s="72" t="e">
        <f aca="false">+IF((L7/P7)&gt;0.8,"Green",IF((L7/P7)&gt;0.5,"Amber","Red"))</f>
        <v>#DIV/0!</v>
      </c>
      <c r="S7" s="73" t="str">
        <f aca="false">IF(Q7="Red","1",IF(Q7="Amber","2","3"))</f>
        <v>3</v>
      </c>
      <c r="T7" s="73" t="e">
        <f aca="false">IF(R7="Red","1",IF(R7="Amber","2","3"))</f>
        <v>#DIV/0!</v>
      </c>
      <c r="U7" s="73" t="e">
        <f aca="false">IF(S7&gt;T7,T7,S7)</f>
        <v>#DIV/0!</v>
      </c>
      <c r="V7" s="74" t="str">
        <f aca="false">Q7</f>
        <v>Green</v>
      </c>
      <c r="W7" s="75" t="e">
        <f aca="false">IF(R7="Red",+((P7*0.51)-L7)*I7,"-")</f>
        <v>#DIV/0!</v>
      </c>
      <c r="X7" s="76" t="str">
        <f aca="false">IF(Q7="Red",+(O7*0.65)-K7,"-")</f>
        <v>-</v>
      </c>
      <c r="Y7" s="77" t="e">
        <f aca="false">IF(R7="Green","-",+((P7*0.81)-L7)*I7)</f>
        <v>#DIV/0!</v>
      </c>
      <c r="Z7" s="76" t="str">
        <f aca="false">IF(Q7="Green","-",+(O7*0.81)-K7)</f>
        <v>-</v>
      </c>
      <c r="AA7" s="78" t="n">
        <v>0.903508771929825</v>
      </c>
      <c r="AB7" s="78" t="n">
        <v>0.0964912280701754</v>
      </c>
      <c r="AC7" s="79" t="n">
        <v>0.140708689458689</v>
      </c>
      <c r="AD7" s="79" t="s">
        <v>64</v>
      </c>
      <c r="AE7" s="73" t="n">
        <v>27</v>
      </c>
      <c r="AF7" s="73" t="n">
        <v>20</v>
      </c>
      <c r="AG7" s="73" t="n">
        <v>6</v>
      </c>
      <c r="AH7" s="73" t="n">
        <v>9</v>
      </c>
      <c r="AI7" s="73" t="n">
        <v>12</v>
      </c>
      <c r="AJ7" s="73" t="n">
        <v>13</v>
      </c>
      <c r="AK7" s="73" t="n">
        <v>9</v>
      </c>
      <c r="AL7" s="73" t="n">
        <v>1</v>
      </c>
      <c r="AM7" s="73" t="n">
        <v>30</v>
      </c>
      <c r="AN7" s="73" t="s">
        <v>64</v>
      </c>
      <c r="AO7" s="73" t="n">
        <v>0</v>
      </c>
      <c r="AP7" s="73" t="n">
        <f aca="false">IFERROR(J7-SUM(AM7:AO7),0)</f>
        <v>5</v>
      </c>
    </row>
    <row r="8" customFormat="false" ht="15" hidden="false" customHeight="false" outlineLevel="0" collapsed="false">
      <c r="A8" s="63" t="s">
        <v>70</v>
      </c>
      <c r="B8" s="64" t="n">
        <v>15441</v>
      </c>
      <c r="C8" s="64" t="s">
        <v>16</v>
      </c>
      <c r="D8" s="64" t="s">
        <v>61</v>
      </c>
      <c r="E8" s="65" t="n">
        <v>43351</v>
      </c>
      <c r="F8" s="66" t="str">
        <f aca="true">DATEDIF(E8,TODAY(),"y")&amp;" years,"&amp;DATEDIF(E8,TODAY(),"ym")</f>
        <v>5 years,11</v>
      </c>
      <c r="G8" s="66" t="s">
        <v>62</v>
      </c>
      <c r="H8" s="67" t="s">
        <v>69</v>
      </c>
      <c r="I8" s="68" t="n">
        <v>487</v>
      </c>
      <c r="J8" s="68" t="n">
        <v>15</v>
      </c>
      <c r="K8" s="68" t="n">
        <v>369130</v>
      </c>
      <c r="L8" s="69" t="n">
        <f aca="false">IFERROR(J8/I8,0)</f>
        <v>0.0308008213552361</v>
      </c>
      <c r="M8" s="68" t="n">
        <f aca="false">IFERROR(K8/J8,0)</f>
        <v>24608.6666666667</v>
      </c>
      <c r="N8" s="70" t="n">
        <v>1003337.28</v>
      </c>
      <c r="O8" s="70" t="n">
        <f aca="false">(N8/31)*31</f>
        <v>1003337.28</v>
      </c>
      <c r="P8" s="71"/>
      <c r="Q8" s="72" t="str">
        <f aca="false">+IF((K8/O8)&gt;0.8,"Green",IF((K8/O8)&gt;0.65,"Amber","Red"))</f>
        <v>Red</v>
      </c>
      <c r="R8" s="72" t="e">
        <f aca="false">+IF((L8/P8)&gt;0.8,"Green",IF((L8/P8)&gt;0.5,"Amber","Red"))</f>
        <v>#DIV/0!</v>
      </c>
      <c r="S8" s="73" t="str">
        <f aca="false">IF(Q8="Red","1",IF(Q8="Amber","2","3"))</f>
        <v>1</v>
      </c>
      <c r="T8" s="73" t="e">
        <f aca="false">IF(R8="Red","1",IF(R8="Amber","2","3"))</f>
        <v>#DIV/0!</v>
      </c>
      <c r="U8" s="73" t="e">
        <f aca="false">IF(S8&gt;T8,T8,S8)</f>
        <v>#DIV/0!</v>
      </c>
      <c r="V8" s="74" t="str">
        <f aca="false">Q8</f>
        <v>Red</v>
      </c>
      <c r="W8" s="75" t="e">
        <f aca="false">IF(R8="Red",+((P8*0.51)-L8)*I8,"-")</f>
        <v>#DIV/0!</v>
      </c>
      <c r="X8" s="76" t="n">
        <f aca="false">IF(Q8="Red",+(O8*0.65)-K8,"-")</f>
        <v>283039.232</v>
      </c>
      <c r="Y8" s="77" t="e">
        <f aca="false">IF(R8="Green","-",+((P8*0.81)-L8)*I8)</f>
        <v>#DIV/0!</v>
      </c>
      <c r="Z8" s="76" t="n">
        <f aca="false">IF(Q8="Green","-",+(O8*0.81)-K8)</f>
        <v>443573.1968</v>
      </c>
      <c r="AA8" s="78" t="n">
        <v>0.900990099009901</v>
      </c>
      <c r="AB8" s="78" t="n">
        <v>0.099009900990099</v>
      </c>
      <c r="AC8" s="79" t="n">
        <v>0.0953347222222222</v>
      </c>
      <c r="AD8" s="79" t="s">
        <v>64</v>
      </c>
      <c r="AE8" s="73" t="n">
        <v>25</v>
      </c>
      <c r="AF8" s="73" t="n">
        <v>12</v>
      </c>
      <c r="AG8" s="73" t="n">
        <v>0</v>
      </c>
      <c r="AH8" s="73" t="n">
        <v>3</v>
      </c>
      <c r="AI8" s="73" t="n">
        <v>10</v>
      </c>
      <c r="AJ8" s="73" t="n">
        <v>3</v>
      </c>
      <c r="AK8" s="73" t="n">
        <v>2</v>
      </c>
      <c r="AL8" s="73" t="n">
        <v>0</v>
      </c>
      <c r="AM8" s="73" t="n">
        <v>15</v>
      </c>
      <c r="AN8" s="73" t="s">
        <v>64</v>
      </c>
      <c r="AO8" s="73" t="n">
        <v>0</v>
      </c>
      <c r="AP8" s="73" t="n">
        <f aca="false">IFERROR(J8-SUM(AM8:AO8),0)</f>
        <v>0</v>
      </c>
    </row>
    <row r="9" customFormat="false" ht="15" hidden="false" customHeight="false" outlineLevel="0" collapsed="false">
      <c r="A9" s="63" t="s">
        <v>71</v>
      </c>
      <c r="B9" s="64" t="n">
        <v>24628</v>
      </c>
      <c r="C9" s="64" t="s">
        <v>72</v>
      </c>
      <c r="D9" s="64" t="s">
        <v>61</v>
      </c>
      <c r="E9" s="65" t="n">
        <v>43803</v>
      </c>
      <c r="F9" s="66" t="str">
        <f aca="true">DATEDIF(E9,TODAY(),"y")&amp;" years,"&amp;DATEDIF(E9,TODAY(),"ym")</f>
        <v>4 years,8</v>
      </c>
      <c r="G9" s="66" t="s">
        <v>62</v>
      </c>
      <c r="H9" s="67" t="s">
        <v>63</v>
      </c>
      <c r="I9" s="68" t="n">
        <v>553</v>
      </c>
      <c r="J9" s="68" t="n">
        <v>5</v>
      </c>
      <c r="K9" s="68" t="n">
        <v>100236</v>
      </c>
      <c r="L9" s="69" t="n">
        <f aca="false">IFERROR(J9/I9,0)</f>
        <v>0.00904159132007233</v>
      </c>
      <c r="M9" s="68" t="n">
        <f aca="false">IFERROR(K9/J9,0)</f>
        <v>20047.2</v>
      </c>
      <c r="N9" s="70" t="n">
        <v>409486.48</v>
      </c>
      <c r="O9" s="70" t="n">
        <f aca="false">(N9/31)*31</f>
        <v>409486.48</v>
      </c>
      <c r="P9" s="71"/>
      <c r="Q9" s="72" t="str">
        <f aca="false">+IF((K9/O9)&gt;0.8,"Green",IF((K9/O9)&gt;0.65,"Amber","Red"))</f>
        <v>Red</v>
      </c>
      <c r="R9" s="72" t="e">
        <f aca="false">+IF((L9/P9)&gt;0.8,"Green",IF((L9/P9)&gt;0.5,"Amber","Red"))</f>
        <v>#DIV/0!</v>
      </c>
      <c r="S9" s="73" t="str">
        <f aca="false">IF(Q9="Red","1",IF(Q9="Amber","2","3"))</f>
        <v>1</v>
      </c>
      <c r="T9" s="73" t="e">
        <f aca="false">IF(R9="Red","1",IF(R9="Amber","2","3"))</f>
        <v>#DIV/0!</v>
      </c>
      <c r="U9" s="73" t="e">
        <f aca="false">IF(S9&gt;T9,T9,S9)</f>
        <v>#DIV/0!</v>
      </c>
      <c r="V9" s="74" t="str">
        <f aca="false">Q9</f>
        <v>Red</v>
      </c>
      <c r="W9" s="75" t="e">
        <f aca="false">IF(R9="Red",+((P9*0.51)-L9)*I9,"-")</f>
        <v>#DIV/0!</v>
      </c>
      <c r="X9" s="76" t="n">
        <f aca="false">IF(Q9="Red",+(O9*0.65)-K9,"-")</f>
        <v>165930.212</v>
      </c>
      <c r="Y9" s="77" t="e">
        <f aca="false">IF(R9="Green","-",+((P9*0.81)-L9)*I9)</f>
        <v>#DIV/0!</v>
      </c>
      <c r="Z9" s="76" t="n">
        <f aca="false">IF(Q9="Green","-",+(O9*0.81)-K9)</f>
        <v>231448.0488</v>
      </c>
      <c r="AA9" s="78" t="n">
        <v>0.932551319648094</v>
      </c>
      <c r="AB9" s="78" t="n">
        <v>0.0674486803519062</v>
      </c>
      <c r="AC9" s="79" t="n">
        <v>0.0845326278659612</v>
      </c>
      <c r="AD9" s="79" t="s">
        <v>64</v>
      </c>
      <c r="AE9" s="73" t="n">
        <v>20</v>
      </c>
      <c r="AF9" s="73" t="n">
        <v>4</v>
      </c>
      <c r="AG9" s="73" t="n">
        <v>0</v>
      </c>
      <c r="AH9" s="73" t="n">
        <v>1</v>
      </c>
      <c r="AI9" s="73" t="n">
        <v>0</v>
      </c>
      <c r="AJ9" s="73" t="n">
        <v>3</v>
      </c>
      <c r="AK9" s="73" t="n">
        <v>1</v>
      </c>
      <c r="AL9" s="73" t="n">
        <v>1</v>
      </c>
      <c r="AM9" s="73" t="n">
        <v>5</v>
      </c>
      <c r="AN9" s="73" t="s">
        <v>64</v>
      </c>
      <c r="AO9" s="73" t="n">
        <v>0</v>
      </c>
      <c r="AP9" s="73" t="n">
        <f aca="false">IFERROR(J9-SUM(AM9:AO9),0)</f>
        <v>0</v>
      </c>
    </row>
    <row r="10" customFormat="false" ht="15" hidden="false" customHeight="false" outlineLevel="0" collapsed="false">
      <c r="A10" s="63" t="s">
        <v>73</v>
      </c>
      <c r="B10" s="64" t="n">
        <v>15445</v>
      </c>
      <c r="C10" s="64" t="s">
        <v>16</v>
      </c>
      <c r="D10" s="64" t="s">
        <v>61</v>
      </c>
      <c r="E10" s="65" t="n">
        <v>43383</v>
      </c>
      <c r="F10" s="66" t="str">
        <f aca="true">DATEDIF(E10,TODAY(),"y")&amp;" years,"&amp;DATEDIF(E10,TODAY(),"ym")</f>
        <v>5 years,9</v>
      </c>
      <c r="G10" s="66" t="s">
        <v>62</v>
      </c>
      <c r="H10" s="67" t="s">
        <v>63</v>
      </c>
      <c r="I10" s="68" t="n">
        <v>460</v>
      </c>
      <c r="J10" s="68" t="n">
        <v>12</v>
      </c>
      <c r="K10" s="68" t="n">
        <v>270542</v>
      </c>
      <c r="L10" s="69" t="n">
        <f aca="false">IFERROR(J10/I10,0)</f>
        <v>0.0260869565217391</v>
      </c>
      <c r="M10" s="68" t="n">
        <f aca="false">IFERROR(K10/J10,0)</f>
        <v>22545.1666666667</v>
      </c>
      <c r="N10" s="70" t="n">
        <v>409486.48</v>
      </c>
      <c r="O10" s="70" t="n">
        <f aca="false">(N10/31)*31</f>
        <v>409486.48</v>
      </c>
      <c r="P10" s="71"/>
      <c r="Q10" s="72" t="str">
        <f aca="false">+IF((K10/O10)&gt;0.8,"Green",IF((K10/O10)&gt;0.65,"Amber","Red"))</f>
        <v>Amber</v>
      </c>
      <c r="R10" s="72" t="e">
        <f aca="false">+IF((L10/P10)&gt;0.8,"Green",IF((L10/P10)&gt;0.5,"Amber","Red"))</f>
        <v>#DIV/0!</v>
      </c>
      <c r="S10" s="73" t="str">
        <f aca="false">IF(Q10="Red","1",IF(Q10="Amber","2","3"))</f>
        <v>2</v>
      </c>
      <c r="T10" s="73" t="e">
        <f aca="false">IF(R10="Red","1",IF(R10="Amber","2","3"))</f>
        <v>#DIV/0!</v>
      </c>
      <c r="U10" s="73" t="e">
        <f aca="false">IF(S10&gt;T10,T10,S10)</f>
        <v>#DIV/0!</v>
      </c>
      <c r="V10" s="74" t="str">
        <f aca="false">Q10</f>
        <v>Amber</v>
      </c>
      <c r="W10" s="75" t="e">
        <f aca="false">IF(R10="Red",+((P10*0.51)-L10)*I10,"-")</f>
        <v>#DIV/0!</v>
      </c>
      <c r="X10" s="76" t="str">
        <f aca="false">IF(Q10="Red",+(O10*0.65)-K10,"-")</f>
        <v>-</v>
      </c>
      <c r="Y10" s="77" t="e">
        <f aca="false">IF(R10="Green","-",+((P10*0.81)-L10)*I10)</f>
        <v>#DIV/0!</v>
      </c>
      <c r="Z10" s="76" t="n">
        <f aca="false">IF(Q10="Green","-",+(O10*0.81)-K10)</f>
        <v>61142.0488</v>
      </c>
      <c r="AA10" s="78" t="n">
        <v>0.786259541984733</v>
      </c>
      <c r="AB10" s="78" t="n">
        <v>0.213740458015267</v>
      </c>
      <c r="AC10" s="79" t="n">
        <v>0.110434413580247</v>
      </c>
      <c r="AD10" s="79" t="n">
        <v>0.0801299857549857</v>
      </c>
      <c r="AE10" s="73" t="n">
        <v>27</v>
      </c>
      <c r="AF10" s="73" t="n">
        <v>8</v>
      </c>
      <c r="AG10" s="73" t="n">
        <v>0</v>
      </c>
      <c r="AH10" s="73" t="n">
        <v>4</v>
      </c>
      <c r="AI10" s="73" t="n">
        <v>3</v>
      </c>
      <c r="AJ10" s="73" t="n">
        <v>6</v>
      </c>
      <c r="AK10" s="73" t="n">
        <v>3</v>
      </c>
      <c r="AL10" s="73" t="n">
        <v>0</v>
      </c>
      <c r="AM10" s="73" t="n">
        <v>11</v>
      </c>
      <c r="AN10" s="73" t="s">
        <v>64</v>
      </c>
      <c r="AO10" s="73" t="n">
        <v>0</v>
      </c>
      <c r="AP10" s="73" t="n">
        <f aca="false">IFERROR(J10-SUM(AM10:AO10),0)</f>
        <v>1</v>
      </c>
    </row>
    <row r="11" customFormat="false" ht="15" hidden="false" customHeight="false" outlineLevel="0" collapsed="false">
      <c r="A11" s="63" t="s">
        <v>74</v>
      </c>
      <c r="B11" s="64" t="n">
        <v>24622</v>
      </c>
      <c r="C11" s="64" t="s">
        <v>22</v>
      </c>
      <c r="D11" s="64" t="s">
        <v>61</v>
      </c>
      <c r="E11" s="65" t="n">
        <v>42922</v>
      </c>
      <c r="F11" s="66" t="str">
        <f aca="true">DATEDIF(E11,TODAY(),"y")&amp;" years,"&amp;DATEDIF(E11,TODAY(),"ym")</f>
        <v>7 years,1</v>
      </c>
      <c r="G11" s="66" t="s">
        <v>62</v>
      </c>
      <c r="H11" s="67" t="s">
        <v>63</v>
      </c>
      <c r="I11" s="68" t="n">
        <v>556</v>
      </c>
      <c r="J11" s="68" t="n">
        <v>6</v>
      </c>
      <c r="K11" s="68" t="n">
        <v>308439</v>
      </c>
      <c r="L11" s="69" t="n">
        <f aca="false">IFERROR(J11/I11,0)</f>
        <v>0.0107913669064748</v>
      </c>
      <c r="M11" s="68" t="n">
        <f aca="false">IFERROR(K11/J11,0)</f>
        <v>51406.5</v>
      </c>
      <c r="N11" s="70" t="n">
        <v>409486.48</v>
      </c>
      <c r="O11" s="70" t="n">
        <f aca="false">(N11/31)*31</f>
        <v>409486.48</v>
      </c>
      <c r="P11" s="71"/>
      <c r="Q11" s="72" t="str">
        <f aca="false">+IF((K11/O11)&gt;0.8,"Green",IF((K11/O11)&gt;0.65,"Amber","Red"))</f>
        <v>Amber</v>
      </c>
      <c r="R11" s="72" t="e">
        <f aca="false">+IF((L11/P11)&gt;0.8,"Green",IF((L11/P11)&gt;0.5,"Amber","Red"))</f>
        <v>#DIV/0!</v>
      </c>
      <c r="S11" s="73" t="str">
        <f aca="false">IF(Q11="Red","1",IF(Q11="Amber","2","3"))</f>
        <v>2</v>
      </c>
      <c r="T11" s="73" t="e">
        <f aca="false">IF(R11="Red","1",IF(R11="Amber","2","3"))</f>
        <v>#DIV/0!</v>
      </c>
      <c r="U11" s="73" t="e">
        <f aca="false">IF(S11&gt;T11,T11,S11)</f>
        <v>#DIV/0!</v>
      </c>
      <c r="V11" s="74" t="str">
        <f aca="false">Q11</f>
        <v>Amber</v>
      </c>
      <c r="W11" s="75" t="e">
        <f aca="false">IF(R11="Red",+((P11*0.51)-L11)*I11,"-")</f>
        <v>#DIV/0!</v>
      </c>
      <c r="X11" s="76" t="str">
        <f aca="false">IF(Q11="Red",+(O11*0.65)-K11,"-")</f>
        <v>-</v>
      </c>
      <c r="Y11" s="77" t="e">
        <f aca="false">IF(R11="Green","-",+((P11*0.81)-L11)*I11)</f>
        <v>#DIV/0!</v>
      </c>
      <c r="Z11" s="76" t="n">
        <f aca="false">IF(Q11="Green","-",+(O11*0.81)-K11)</f>
        <v>23245.0488</v>
      </c>
      <c r="AA11" s="78" t="n">
        <v>0.913486005089058</v>
      </c>
      <c r="AB11" s="78" t="n">
        <v>0.0865139949109415</v>
      </c>
      <c r="AC11" s="79" t="n">
        <v>0.0810941951566952</v>
      </c>
      <c r="AD11" s="79" t="n">
        <v>0.0596438746438747</v>
      </c>
      <c r="AE11" s="73" t="n">
        <v>27</v>
      </c>
      <c r="AF11" s="73" t="n">
        <v>2</v>
      </c>
      <c r="AG11" s="73" t="n">
        <v>1</v>
      </c>
      <c r="AH11" s="73" t="n">
        <v>3</v>
      </c>
      <c r="AI11" s="73" t="n">
        <v>3</v>
      </c>
      <c r="AJ11" s="73" t="n">
        <v>3</v>
      </c>
      <c r="AK11" s="73" t="n">
        <v>0</v>
      </c>
      <c r="AL11" s="73" t="n">
        <v>0</v>
      </c>
      <c r="AM11" s="73" t="n">
        <v>5</v>
      </c>
      <c r="AN11" s="73" t="s">
        <v>64</v>
      </c>
      <c r="AO11" s="73" t="n">
        <v>1</v>
      </c>
      <c r="AP11" s="73" t="n">
        <f aca="false">IFERROR(J11-SUM(AM11:AO11),0)</f>
        <v>0</v>
      </c>
    </row>
    <row r="12" customFormat="false" ht="15" hidden="false" customHeight="false" outlineLevel="0" collapsed="false">
      <c r="A12" s="63" t="s">
        <v>75</v>
      </c>
      <c r="B12" s="64" t="n">
        <v>15447</v>
      </c>
      <c r="C12" s="64" t="s">
        <v>15</v>
      </c>
      <c r="D12" s="64" t="s">
        <v>61</v>
      </c>
      <c r="E12" s="65" t="n">
        <v>42896</v>
      </c>
      <c r="F12" s="66" t="str">
        <f aca="true">DATEDIF(E12,TODAY(),"y")&amp;" years,"&amp;DATEDIF(E12,TODAY(),"ym")</f>
        <v>7 years,1</v>
      </c>
      <c r="G12" s="66" t="s">
        <v>62</v>
      </c>
      <c r="H12" s="67" t="s">
        <v>63</v>
      </c>
      <c r="I12" s="68" t="n">
        <v>508</v>
      </c>
      <c r="J12" s="68" t="n">
        <v>13</v>
      </c>
      <c r="K12" s="68" t="n">
        <v>404809</v>
      </c>
      <c r="L12" s="69" t="n">
        <f aca="false">IFERROR(J12/I12,0)</f>
        <v>0.0255905511811024</v>
      </c>
      <c r="M12" s="68" t="n">
        <f aca="false">IFERROR(K12/J12,0)</f>
        <v>31139.1538461538</v>
      </c>
      <c r="N12" s="70" t="n">
        <v>409486.48</v>
      </c>
      <c r="O12" s="70" t="n">
        <f aca="false">(N12/31)*31</f>
        <v>409486.48</v>
      </c>
      <c r="P12" s="71"/>
      <c r="Q12" s="72" t="str">
        <f aca="false">+IF((K12/O12)&gt;0.8,"Green",IF((K12/O12)&gt;0.65,"Amber","Red"))</f>
        <v>Green</v>
      </c>
      <c r="R12" s="72" t="e">
        <f aca="false">+IF((L12/P12)&gt;0.8,"Green",IF((L12/P12)&gt;0.5,"Amber","Red"))</f>
        <v>#DIV/0!</v>
      </c>
      <c r="S12" s="73" t="str">
        <f aca="false">IF(Q12="Red","1",IF(Q12="Amber","2","3"))</f>
        <v>3</v>
      </c>
      <c r="T12" s="73" t="e">
        <f aca="false">IF(R12="Red","1",IF(R12="Amber","2","3"))</f>
        <v>#DIV/0!</v>
      </c>
      <c r="U12" s="73" t="e">
        <f aca="false">IF(S12&gt;T12,T12,S12)</f>
        <v>#DIV/0!</v>
      </c>
      <c r="V12" s="74" t="str">
        <f aca="false">Q12</f>
        <v>Green</v>
      </c>
      <c r="W12" s="75" t="e">
        <f aca="false">IF(R12="Red",+((P12*0.51)-L12)*I12,"-")</f>
        <v>#DIV/0!</v>
      </c>
      <c r="X12" s="76" t="str">
        <f aca="false">IF(Q12="Red",+(O12*0.65)-K12,"-")</f>
        <v>-</v>
      </c>
      <c r="Y12" s="77" t="e">
        <f aca="false">IF(R12="Green","-",+((P12*0.81)-L12)*I12)</f>
        <v>#DIV/0!</v>
      </c>
      <c r="Z12" s="76" t="str">
        <f aca="false">IF(Q12="Green","-",+(O12*0.81)-K12)</f>
        <v>-</v>
      </c>
      <c r="AA12" s="78" t="n">
        <v>0.86241610738255</v>
      </c>
      <c r="AB12" s="78" t="n">
        <v>0.13758389261745</v>
      </c>
      <c r="AC12" s="79" t="n">
        <v>0.0543942901234568</v>
      </c>
      <c r="AD12" s="79" t="n">
        <v>0.0598579545454546</v>
      </c>
      <c r="AE12" s="73" t="n">
        <v>24</v>
      </c>
      <c r="AF12" s="73" t="n">
        <v>8</v>
      </c>
      <c r="AG12" s="73" t="n">
        <v>2</v>
      </c>
      <c r="AH12" s="73" t="n">
        <v>3</v>
      </c>
      <c r="AI12" s="73" t="n">
        <v>5</v>
      </c>
      <c r="AJ12" s="73" t="n">
        <v>5</v>
      </c>
      <c r="AK12" s="73" t="n">
        <v>3</v>
      </c>
      <c r="AL12" s="73" t="n">
        <v>0</v>
      </c>
      <c r="AM12" s="73" t="n">
        <v>13</v>
      </c>
      <c r="AN12" s="73" t="s">
        <v>64</v>
      </c>
      <c r="AO12" s="73" t="n">
        <v>0</v>
      </c>
      <c r="AP12" s="73" t="n">
        <f aca="false">IFERROR(J12-SUM(AM12:AO12),0)</f>
        <v>0</v>
      </c>
    </row>
    <row r="13" customFormat="false" ht="15" hidden="false" customHeight="false" outlineLevel="0" collapsed="false">
      <c r="A13" s="63" t="s">
        <v>76</v>
      </c>
      <c r="B13" s="64" t="n">
        <v>15448</v>
      </c>
      <c r="C13" s="64" t="s">
        <v>12</v>
      </c>
      <c r="D13" s="64" t="s">
        <v>61</v>
      </c>
      <c r="E13" s="65" t="n">
        <v>42734</v>
      </c>
      <c r="F13" s="66" t="str">
        <f aca="true">DATEDIF(E13,TODAY(),"y")&amp;" years,"&amp;DATEDIF(E13,TODAY(),"ym")</f>
        <v>7 years,7</v>
      </c>
      <c r="G13" s="66" t="s">
        <v>62</v>
      </c>
      <c r="H13" s="67" t="s">
        <v>63</v>
      </c>
      <c r="I13" s="68" t="n">
        <v>528</v>
      </c>
      <c r="J13" s="68" t="n">
        <v>8</v>
      </c>
      <c r="K13" s="68" t="n">
        <v>190661</v>
      </c>
      <c r="L13" s="69" t="n">
        <f aca="false">IFERROR(J13/I13,0)</f>
        <v>0.0151515151515152</v>
      </c>
      <c r="M13" s="68" t="n">
        <f aca="false">IFERROR(K13/J13,0)</f>
        <v>23832.625</v>
      </c>
      <c r="N13" s="70" t="n">
        <v>409486.48</v>
      </c>
      <c r="O13" s="70" t="n">
        <f aca="false">(N13/31)*31</f>
        <v>409486.48</v>
      </c>
      <c r="P13" s="71"/>
      <c r="Q13" s="72" t="str">
        <f aca="false">+IF((K13/O13)&gt;0.8,"Green",IF((K13/O13)&gt;0.65,"Amber","Red"))</f>
        <v>Red</v>
      </c>
      <c r="R13" s="72" t="e">
        <f aca="false">+IF((L13/P13)&gt;0.8,"Green",IF((L13/P13)&gt;0.5,"Amber","Red"))</f>
        <v>#DIV/0!</v>
      </c>
      <c r="S13" s="73" t="str">
        <f aca="false">IF(Q13="Red","1",IF(Q13="Amber","2","3"))</f>
        <v>1</v>
      </c>
      <c r="T13" s="73" t="e">
        <f aca="false">IF(R13="Red","1",IF(R13="Amber","2","3"))</f>
        <v>#DIV/0!</v>
      </c>
      <c r="U13" s="73" t="e">
        <f aca="false">IF(S13&gt;T13,T13,S13)</f>
        <v>#DIV/0!</v>
      </c>
      <c r="V13" s="74" t="str">
        <f aca="false">Q13</f>
        <v>Red</v>
      </c>
      <c r="W13" s="75" t="e">
        <f aca="false">IF(R13="Red",+((P13*0.51)-L13)*I13,"-")</f>
        <v>#DIV/0!</v>
      </c>
      <c r="X13" s="76" t="n">
        <f aca="false">IF(Q13="Red",+(O13*0.65)-K13,"-")</f>
        <v>75505.212</v>
      </c>
      <c r="Y13" s="77" t="e">
        <f aca="false">IF(R13="Green","-",+((P13*0.81)-L13)*I13)</f>
        <v>#DIV/0!</v>
      </c>
      <c r="Z13" s="76" t="n">
        <f aca="false">IF(Q13="Green","-",+(O13*0.81)-K13)</f>
        <v>141023.0488</v>
      </c>
      <c r="AA13" s="78" t="n">
        <v>0.902439024390244</v>
      </c>
      <c r="AB13" s="78" t="n">
        <v>0.0975609756097561</v>
      </c>
      <c r="AC13" s="79" t="n">
        <v>0.0825053418803419</v>
      </c>
      <c r="AD13" s="79" t="s">
        <v>64</v>
      </c>
      <c r="AE13" s="73" t="n">
        <v>26</v>
      </c>
      <c r="AF13" s="73" t="n">
        <v>6</v>
      </c>
      <c r="AG13" s="73" t="n">
        <v>1</v>
      </c>
      <c r="AH13" s="73" t="n">
        <v>1</v>
      </c>
      <c r="AI13" s="73" t="n">
        <v>3</v>
      </c>
      <c r="AJ13" s="73" t="n">
        <v>2</v>
      </c>
      <c r="AK13" s="73" t="n">
        <v>3</v>
      </c>
      <c r="AL13" s="73" t="n">
        <v>0</v>
      </c>
      <c r="AM13" s="73" t="n">
        <v>7</v>
      </c>
      <c r="AN13" s="73" t="s">
        <v>64</v>
      </c>
      <c r="AO13" s="73" t="n">
        <v>0</v>
      </c>
      <c r="AP13" s="73" t="n">
        <f aca="false">IFERROR(J13-SUM(AM13:AO13),0)</f>
        <v>1</v>
      </c>
    </row>
    <row r="14" customFormat="false" ht="15" hidden="false" customHeight="false" outlineLevel="0" collapsed="false">
      <c r="A14" s="63" t="s">
        <v>77</v>
      </c>
      <c r="B14" s="64" t="n">
        <v>19533</v>
      </c>
      <c r="C14" s="64" t="s">
        <v>16</v>
      </c>
      <c r="D14" s="64" t="s">
        <v>61</v>
      </c>
      <c r="E14" s="65" t="n">
        <v>44046</v>
      </c>
      <c r="F14" s="66" t="str">
        <f aca="true">DATEDIF(E14,TODAY(),"y")&amp;" years,"&amp;DATEDIF(E14,TODAY(),"ym")</f>
        <v>4 years,0</v>
      </c>
      <c r="G14" s="66" t="s">
        <v>62</v>
      </c>
      <c r="H14" s="67" t="s">
        <v>63</v>
      </c>
      <c r="I14" s="68" t="n">
        <v>448</v>
      </c>
      <c r="J14" s="68" t="n">
        <v>14</v>
      </c>
      <c r="K14" s="68" t="n">
        <v>382217</v>
      </c>
      <c r="L14" s="69" t="n">
        <f aca="false">IFERROR(J14/I14,0)</f>
        <v>0.03125</v>
      </c>
      <c r="M14" s="68" t="n">
        <f aca="false">IFERROR(K14/J14,0)</f>
        <v>27301.2142857143</v>
      </c>
      <c r="N14" s="70" t="n">
        <v>409486.48</v>
      </c>
      <c r="O14" s="70" t="n">
        <f aca="false">(N14/31)*31</f>
        <v>409486.48</v>
      </c>
      <c r="P14" s="71"/>
      <c r="Q14" s="72" t="str">
        <f aca="false">+IF((K14/O14)&gt;0.8,"Green",IF((K14/O14)&gt;0.65,"Amber","Red"))</f>
        <v>Green</v>
      </c>
      <c r="R14" s="72" t="e">
        <f aca="false">+IF((L14/P14)&gt;0.8,"Green",IF((L14/P14)&gt;0.5,"Amber","Red"))</f>
        <v>#DIV/0!</v>
      </c>
      <c r="S14" s="73" t="str">
        <f aca="false">IF(Q14="Red","1",IF(Q14="Amber","2","3"))</f>
        <v>3</v>
      </c>
      <c r="T14" s="73" t="e">
        <f aca="false">IF(R14="Red","1",IF(R14="Amber","2","3"))</f>
        <v>#DIV/0!</v>
      </c>
      <c r="U14" s="73" t="e">
        <f aca="false">IF(S14&gt;T14,T14,S14)</f>
        <v>#DIV/0!</v>
      </c>
      <c r="V14" s="74" t="str">
        <f aca="false">Q14</f>
        <v>Green</v>
      </c>
      <c r="W14" s="75" t="e">
        <f aca="false">IF(R14="Red",+((P14*0.51)-L14)*I14,"-")</f>
        <v>#DIV/0!</v>
      </c>
      <c r="X14" s="76" t="str">
        <f aca="false">IF(Q14="Red",+(O14*0.65)-K14,"-")</f>
        <v>-</v>
      </c>
      <c r="Y14" s="77" t="e">
        <f aca="false">IF(R14="Green","-",+((P14*0.81)-L14)*I14)</f>
        <v>#DIV/0!</v>
      </c>
      <c r="Z14" s="76" t="str">
        <f aca="false">IF(Q14="Green","-",+(O14*0.81)-K14)</f>
        <v>-</v>
      </c>
      <c r="AA14" s="78" t="n">
        <v>0.838607594936709</v>
      </c>
      <c r="AB14" s="78" t="n">
        <v>0.161392405063291</v>
      </c>
      <c r="AC14" s="79" t="n">
        <v>0.134686535493827</v>
      </c>
      <c r="AD14" s="79" t="s">
        <v>64</v>
      </c>
      <c r="AE14" s="73" t="n">
        <v>24</v>
      </c>
      <c r="AF14" s="73" t="n">
        <v>7</v>
      </c>
      <c r="AG14" s="73" t="n">
        <v>0</v>
      </c>
      <c r="AH14" s="73" t="n">
        <v>7</v>
      </c>
      <c r="AI14" s="73" t="n">
        <v>2</v>
      </c>
      <c r="AJ14" s="73" t="n">
        <v>8</v>
      </c>
      <c r="AK14" s="73" t="n">
        <v>4</v>
      </c>
      <c r="AL14" s="73" t="n">
        <v>0</v>
      </c>
      <c r="AM14" s="73" t="n">
        <v>13</v>
      </c>
      <c r="AN14" s="73" t="s">
        <v>64</v>
      </c>
      <c r="AO14" s="73" t="n">
        <v>0</v>
      </c>
      <c r="AP14" s="73" t="n">
        <f aca="false">IFERROR(J14-SUM(AM14:AO14),0)</f>
        <v>1</v>
      </c>
    </row>
    <row r="15" customFormat="false" ht="15" hidden="false" customHeight="false" outlineLevel="0" collapsed="false">
      <c r="A15" s="63" t="s">
        <v>78</v>
      </c>
      <c r="B15" s="64" t="n">
        <v>20978</v>
      </c>
      <c r="C15" s="64" t="s">
        <v>22</v>
      </c>
      <c r="D15" s="64" t="s">
        <v>61</v>
      </c>
      <c r="E15" s="65" t="n">
        <v>44140</v>
      </c>
      <c r="F15" s="66" t="str">
        <f aca="true">DATEDIF(E15,TODAY(),"y")&amp;" years,"&amp;DATEDIF(E15,TODAY(),"ym")</f>
        <v>3 years,9</v>
      </c>
      <c r="G15" s="66" t="s">
        <v>62</v>
      </c>
      <c r="H15" s="67" t="s">
        <v>63</v>
      </c>
      <c r="I15" s="68" t="n">
        <v>418</v>
      </c>
      <c r="J15" s="68" t="n">
        <v>13</v>
      </c>
      <c r="K15" s="68" t="n">
        <v>510617</v>
      </c>
      <c r="L15" s="69" t="n">
        <f aca="false">IFERROR(J15/I15,0)</f>
        <v>0.0311004784688995</v>
      </c>
      <c r="M15" s="68" t="n">
        <f aca="false">IFERROR(K15/J15,0)</f>
        <v>39278.2307692308</v>
      </c>
      <c r="N15" s="70" t="n">
        <v>409486.48</v>
      </c>
      <c r="O15" s="70" t="n">
        <f aca="false">(N15/31)*31</f>
        <v>409486.48</v>
      </c>
      <c r="P15" s="71"/>
      <c r="Q15" s="72" t="str">
        <f aca="false">+IF((K15/O15)&gt;0.8,"Green",IF((K15/O15)&gt;0.65,"Amber","Red"))</f>
        <v>Green</v>
      </c>
      <c r="R15" s="72" t="e">
        <f aca="false">+IF((L15/P15)&gt;0.8,"Green",IF((L15/P15)&gt;0.5,"Amber","Red"))</f>
        <v>#DIV/0!</v>
      </c>
      <c r="S15" s="73" t="str">
        <f aca="false">IF(Q15="Red","1",IF(Q15="Amber","2","3"))</f>
        <v>3</v>
      </c>
      <c r="T15" s="73" t="e">
        <f aca="false">IF(R15="Red","1",IF(R15="Amber","2","3"))</f>
        <v>#DIV/0!</v>
      </c>
      <c r="U15" s="73" t="e">
        <f aca="false">IF(S15&gt;T15,T15,S15)</f>
        <v>#DIV/0!</v>
      </c>
      <c r="V15" s="74" t="str">
        <f aca="false">Q15</f>
        <v>Green</v>
      </c>
      <c r="W15" s="75" t="e">
        <f aca="false">IF(R15="Red",+((P15*0.51)-L15)*I15,"-")</f>
        <v>#DIV/0!</v>
      </c>
      <c r="X15" s="76" t="str">
        <f aca="false">IF(Q15="Red",+(O15*0.65)-K15,"-")</f>
        <v>-</v>
      </c>
      <c r="Y15" s="77" t="e">
        <f aca="false">IF(R15="Green","-",+((P15*0.81)-L15)*I15)</f>
        <v>#DIV/0!</v>
      </c>
      <c r="Z15" s="76" t="str">
        <f aca="false">IF(Q15="Green","-",+(O15*0.81)-K15)</f>
        <v>-</v>
      </c>
      <c r="AA15" s="78" t="n">
        <v>0.704626334519573</v>
      </c>
      <c r="AB15" s="78" t="n">
        <v>0.295373665480427</v>
      </c>
      <c r="AC15" s="79" t="n">
        <v>0.0617679398148148</v>
      </c>
      <c r="AD15" s="79" t="s">
        <v>64</v>
      </c>
      <c r="AE15" s="73" t="n">
        <v>20</v>
      </c>
      <c r="AF15" s="73" t="n">
        <v>8</v>
      </c>
      <c r="AG15" s="73" t="n">
        <v>0</v>
      </c>
      <c r="AH15" s="73" t="n">
        <v>5</v>
      </c>
      <c r="AI15" s="73" t="n">
        <v>4</v>
      </c>
      <c r="AJ15" s="73" t="n">
        <v>5</v>
      </c>
      <c r="AK15" s="73" t="n">
        <v>3</v>
      </c>
      <c r="AL15" s="73" t="n">
        <v>1</v>
      </c>
      <c r="AM15" s="73" t="n">
        <v>12</v>
      </c>
      <c r="AN15" s="73" t="s">
        <v>64</v>
      </c>
      <c r="AO15" s="73" t="n">
        <v>0</v>
      </c>
      <c r="AP15" s="73" t="n">
        <f aca="false">IFERROR(J15-SUM(AM15:AO15),0)</f>
        <v>1</v>
      </c>
    </row>
    <row r="16" customFormat="false" ht="15" hidden="false" customHeight="false" outlineLevel="0" collapsed="false">
      <c r="A16" s="63" t="s">
        <v>79</v>
      </c>
      <c r="B16" s="64" t="n">
        <v>20979</v>
      </c>
      <c r="C16" s="64" t="s">
        <v>21</v>
      </c>
      <c r="D16" s="64" t="s">
        <v>61</v>
      </c>
      <c r="E16" s="65" t="n">
        <v>44139</v>
      </c>
      <c r="F16" s="66" t="str">
        <f aca="true">DATEDIF(E16,TODAY(),"y")&amp;" years,"&amp;DATEDIF(E16,TODAY(),"ym")</f>
        <v>3 years,9</v>
      </c>
      <c r="G16" s="66" t="s">
        <v>62</v>
      </c>
      <c r="H16" s="67" t="s">
        <v>80</v>
      </c>
      <c r="I16" s="68" t="n">
        <v>707</v>
      </c>
      <c r="J16" s="68" t="n">
        <v>14</v>
      </c>
      <c r="K16" s="68" t="n">
        <v>538466</v>
      </c>
      <c r="L16" s="69" t="n">
        <f aca="false">IFERROR(J16/I16,0)</f>
        <v>0.0198019801980198</v>
      </c>
      <c r="M16" s="68" t="n">
        <f aca="false">IFERROR(K16/J16,0)</f>
        <v>38461.8571428571</v>
      </c>
      <c r="N16" s="70" t="n">
        <v>884488</v>
      </c>
      <c r="O16" s="70" t="n">
        <f aca="false">(N16/31)*31</f>
        <v>884488</v>
      </c>
      <c r="P16" s="71"/>
      <c r="Q16" s="72" t="str">
        <f aca="false">+IF((K16/O16)&gt;0.8,"Green",IF((K16/O16)&gt;0.65,"Amber","Red"))</f>
        <v>Red</v>
      </c>
      <c r="R16" s="72" t="e">
        <f aca="false">+IF((L16/P16)&gt;0.8,"Green",IF((L16/P16)&gt;0.5,"Amber","Red"))</f>
        <v>#DIV/0!</v>
      </c>
      <c r="S16" s="73" t="str">
        <f aca="false">IF(Q16="Red","1",IF(Q16="Amber","2","3"))</f>
        <v>1</v>
      </c>
      <c r="T16" s="73" t="e">
        <f aca="false">IF(R16="Red","1",IF(R16="Amber","2","3"))</f>
        <v>#DIV/0!</v>
      </c>
      <c r="U16" s="73" t="e">
        <f aca="false">IF(S16&gt;T16,T16,S16)</f>
        <v>#DIV/0!</v>
      </c>
      <c r="V16" s="74" t="str">
        <f aca="false">Q16</f>
        <v>Red</v>
      </c>
      <c r="W16" s="75" t="e">
        <f aca="false">IF(R16="Red",+((P16*0.51)-L16)*I16,"-")</f>
        <v>#DIV/0!</v>
      </c>
      <c r="X16" s="76" t="n">
        <f aca="false">IF(Q16="Red",+(O16*0.65)-K16,"-")</f>
        <v>36451.2000000001</v>
      </c>
      <c r="Y16" s="77" t="e">
        <f aca="false">IF(R16="Green","-",+((P16*0.81)-L16)*I16)</f>
        <v>#DIV/0!</v>
      </c>
      <c r="Z16" s="76" t="n">
        <f aca="false">IF(Q16="Green","-",+(O16*0.81)-K16)</f>
        <v>177969.28</v>
      </c>
      <c r="AA16" s="78" t="n">
        <v>0.545945945945946</v>
      </c>
      <c r="AB16" s="78" t="n">
        <v>0.454054054054054</v>
      </c>
      <c r="AC16" s="79" t="n">
        <v>0.115038244766506</v>
      </c>
      <c r="AD16" s="79" t="s">
        <v>64</v>
      </c>
      <c r="AE16" s="73" t="n">
        <v>22</v>
      </c>
      <c r="AF16" s="73" t="n">
        <v>10</v>
      </c>
      <c r="AG16" s="73" t="n">
        <v>1</v>
      </c>
      <c r="AH16" s="73" t="n">
        <v>3</v>
      </c>
      <c r="AI16" s="73" t="n">
        <v>3</v>
      </c>
      <c r="AJ16" s="73" t="n">
        <v>5</v>
      </c>
      <c r="AK16" s="73" t="n">
        <v>5</v>
      </c>
      <c r="AL16" s="73" t="n">
        <v>1</v>
      </c>
      <c r="AM16" s="73" t="n">
        <v>14</v>
      </c>
      <c r="AN16" s="73" t="s">
        <v>64</v>
      </c>
      <c r="AO16" s="73" t="n">
        <v>0</v>
      </c>
      <c r="AP16" s="73" t="n">
        <f aca="false">IFERROR(J16-SUM(AM16:AO16),0)</f>
        <v>0</v>
      </c>
    </row>
    <row r="17" customFormat="false" ht="15" hidden="false" customHeight="false" outlineLevel="0" collapsed="false">
      <c r="A17" s="63" t="s">
        <v>81</v>
      </c>
      <c r="B17" s="64" t="n">
        <v>22652</v>
      </c>
      <c r="C17" s="64" t="s">
        <v>15</v>
      </c>
      <c r="D17" s="64" t="s">
        <v>61</v>
      </c>
      <c r="E17" s="65" t="n">
        <v>44174</v>
      </c>
      <c r="F17" s="66" t="str">
        <f aca="true">DATEDIF(E17,TODAY(),"y")&amp;" years,"&amp;DATEDIF(E17,TODAY(),"ym")</f>
        <v>3 years,7</v>
      </c>
      <c r="G17" s="66" t="s">
        <v>62</v>
      </c>
      <c r="H17" s="67" t="s">
        <v>63</v>
      </c>
      <c r="I17" s="68" t="n">
        <v>514</v>
      </c>
      <c r="J17" s="68" t="n">
        <v>8</v>
      </c>
      <c r="K17" s="68" t="n">
        <v>205550</v>
      </c>
      <c r="L17" s="69" t="n">
        <f aca="false">IFERROR(J17/I17,0)</f>
        <v>0.0155642023346304</v>
      </c>
      <c r="M17" s="68" t="n">
        <f aca="false">IFERROR(K17/J17,0)</f>
        <v>25693.75</v>
      </c>
      <c r="N17" s="70" t="n">
        <v>409486.48</v>
      </c>
      <c r="O17" s="70" t="n">
        <f aca="false">(N17/31)*31</f>
        <v>409486.48</v>
      </c>
      <c r="P17" s="71"/>
      <c r="Q17" s="72" t="str">
        <f aca="false">+IF((K17/O17)&gt;0.8,"Green",IF((K17/O17)&gt;0.65,"Amber","Red"))</f>
        <v>Red</v>
      </c>
      <c r="R17" s="72" t="e">
        <f aca="false">+IF((L17/P17)&gt;0.8,"Green",IF((L17/P17)&gt;0.5,"Amber","Red"))</f>
        <v>#DIV/0!</v>
      </c>
      <c r="S17" s="73" t="str">
        <f aca="false">IF(Q17="Red","1",IF(Q17="Amber","2","3"))</f>
        <v>1</v>
      </c>
      <c r="T17" s="73" t="e">
        <f aca="false">IF(R17="Red","1",IF(R17="Amber","2","3"))</f>
        <v>#DIV/0!</v>
      </c>
      <c r="U17" s="73" t="e">
        <f aca="false">IF(S17&gt;T17,T17,S17)</f>
        <v>#DIV/0!</v>
      </c>
      <c r="V17" s="74" t="str">
        <f aca="false">Q17</f>
        <v>Red</v>
      </c>
      <c r="W17" s="75" t="e">
        <f aca="false">IF(R17="Red",+((P17*0.51)-L17)*I17,"-")</f>
        <v>#DIV/0!</v>
      </c>
      <c r="X17" s="76" t="n">
        <f aca="false">IF(Q17="Red",+(O17*0.65)-K17,"-")</f>
        <v>60616.212</v>
      </c>
      <c r="Y17" s="77" t="e">
        <f aca="false">IF(R17="Green","-",+((P17*0.81)-L17)*I17)</f>
        <v>#DIV/0!</v>
      </c>
      <c r="Z17" s="76" t="n">
        <f aca="false">IF(Q17="Green","-",+(O17*0.81)-K17)</f>
        <v>126134.0488</v>
      </c>
      <c r="AA17" s="78" t="n">
        <v>0.890489913544669</v>
      </c>
      <c r="AB17" s="78" t="n">
        <v>0.109510086455331</v>
      </c>
      <c r="AC17" s="79" t="n">
        <v>0.117901234567901</v>
      </c>
      <c r="AD17" s="79" t="n">
        <v>0.0856464947089947</v>
      </c>
      <c r="AE17" s="73" t="n">
        <v>24</v>
      </c>
      <c r="AF17" s="73" t="n">
        <v>5</v>
      </c>
      <c r="AG17" s="73" t="n">
        <v>2</v>
      </c>
      <c r="AH17" s="73" t="n">
        <v>1</v>
      </c>
      <c r="AI17" s="73" t="n">
        <v>4</v>
      </c>
      <c r="AJ17" s="73" t="n">
        <v>1</v>
      </c>
      <c r="AK17" s="73" t="n">
        <v>3</v>
      </c>
      <c r="AL17" s="73" t="n">
        <v>0</v>
      </c>
      <c r="AM17" s="73" t="n">
        <v>7</v>
      </c>
      <c r="AN17" s="73" t="s">
        <v>64</v>
      </c>
      <c r="AO17" s="73" t="n">
        <v>0</v>
      </c>
      <c r="AP17" s="73" t="n">
        <f aca="false">IFERROR(J17-SUM(AM17:AO17),0)</f>
        <v>1</v>
      </c>
    </row>
    <row r="18" customFormat="false" ht="15" hidden="false" customHeight="false" outlineLevel="0" collapsed="false">
      <c r="A18" s="63" t="s">
        <v>82</v>
      </c>
      <c r="B18" s="64" t="n">
        <v>20982</v>
      </c>
      <c r="C18" s="64" t="s">
        <v>12</v>
      </c>
      <c r="D18" s="64" t="s">
        <v>61</v>
      </c>
      <c r="E18" s="65" t="n">
        <v>44202</v>
      </c>
      <c r="F18" s="66" t="str">
        <f aca="true">DATEDIF(E18,TODAY(),"y")&amp;" years,"&amp;DATEDIF(E18,TODAY(),"ym")</f>
        <v>3 years,7</v>
      </c>
      <c r="G18" s="66" t="s">
        <v>62</v>
      </c>
      <c r="H18" s="67" t="s">
        <v>63</v>
      </c>
      <c r="I18" s="68" t="n">
        <v>409</v>
      </c>
      <c r="J18" s="68" t="n">
        <v>18</v>
      </c>
      <c r="K18" s="68" t="n">
        <v>513476</v>
      </c>
      <c r="L18" s="69" t="n">
        <f aca="false">IFERROR(J18/I18,0)</f>
        <v>0.0440097799511003</v>
      </c>
      <c r="M18" s="68" t="n">
        <f aca="false">IFERROR(K18/J18,0)</f>
        <v>28526.4444444444</v>
      </c>
      <c r="N18" s="70" t="n">
        <v>409486.48</v>
      </c>
      <c r="O18" s="70" t="n">
        <f aca="false">(N18/31)*31</f>
        <v>409486.48</v>
      </c>
      <c r="P18" s="71"/>
      <c r="Q18" s="72" t="str">
        <f aca="false">+IF((K18/O18)&gt;0.8,"Green",IF((K18/O18)&gt;0.65,"Amber","Red"))</f>
        <v>Green</v>
      </c>
      <c r="R18" s="72" t="e">
        <f aca="false">+IF((L18/P18)&gt;0.8,"Green",IF((L18/P18)&gt;0.5,"Amber","Red"))</f>
        <v>#DIV/0!</v>
      </c>
      <c r="S18" s="73" t="str">
        <f aca="false">IF(Q18="Red","1",IF(Q18="Amber","2","3"))</f>
        <v>3</v>
      </c>
      <c r="T18" s="73" t="e">
        <f aca="false">IF(R18="Red","1",IF(R18="Amber","2","3"))</f>
        <v>#DIV/0!</v>
      </c>
      <c r="U18" s="73" t="e">
        <f aca="false">IF(S18&gt;T18,T18,S18)</f>
        <v>#DIV/0!</v>
      </c>
      <c r="V18" s="74" t="str">
        <f aca="false">Q18</f>
        <v>Green</v>
      </c>
      <c r="W18" s="75" t="e">
        <f aca="false">IF(R18="Red",+((P18*0.51)-L18)*I18,"-")</f>
        <v>#DIV/0!</v>
      </c>
      <c r="X18" s="76" t="str">
        <f aca="false">IF(Q18="Red",+(O18*0.65)-K18,"-")</f>
        <v>-</v>
      </c>
      <c r="Y18" s="77" t="e">
        <f aca="false">IF(R18="Green","-",+((P18*0.81)-L18)*I18)</f>
        <v>#DIV/0!</v>
      </c>
      <c r="Z18" s="76" t="str">
        <f aca="false">IF(Q18="Green","-",+(O18*0.81)-K18)</f>
        <v>-</v>
      </c>
      <c r="AA18" s="78" t="n">
        <v>0.858131487889273</v>
      </c>
      <c r="AB18" s="78" t="n">
        <v>0.141868512110727</v>
      </c>
      <c r="AC18" s="79" t="n">
        <v>0.0651693469785575</v>
      </c>
      <c r="AD18" s="79" t="s">
        <v>64</v>
      </c>
      <c r="AE18" s="73" t="n">
        <v>22</v>
      </c>
      <c r="AF18" s="73" t="n">
        <v>13</v>
      </c>
      <c r="AG18" s="73" t="n">
        <v>2</v>
      </c>
      <c r="AH18" s="73" t="n">
        <v>3</v>
      </c>
      <c r="AI18" s="73" t="n">
        <v>6</v>
      </c>
      <c r="AJ18" s="73" t="n">
        <v>9</v>
      </c>
      <c r="AK18" s="73" t="n">
        <v>3</v>
      </c>
      <c r="AL18" s="73" t="n">
        <v>0</v>
      </c>
      <c r="AM18" s="73" t="n">
        <v>17</v>
      </c>
      <c r="AN18" s="73" t="s">
        <v>64</v>
      </c>
      <c r="AO18" s="73" t="n">
        <v>0</v>
      </c>
      <c r="AP18" s="73" t="n">
        <f aca="false">IFERROR(J18-SUM(AM18:AO18),0)</f>
        <v>1</v>
      </c>
    </row>
    <row r="19" customFormat="false" ht="15" hidden="false" customHeight="false" outlineLevel="0" collapsed="false">
      <c r="A19" s="63" t="s">
        <v>83</v>
      </c>
      <c r="B19" s="64" t="n">
        <v>24668</v>
      </c>
      <c r="C19" s="64" t="s">
        <v>12</v>
      </c>
      <c r="D19" s="64" t="s">
        <v>61</v>
      </c>
      <c r="E19" s="65" t="n">
        <v>44260</v>
      </c>
      <c r="F19" s="66" t="str">
        <f aca="true">DATEDIF(E19,TODAY(),"y")&amp;" years,"&amp;DATEDIF(E19,TODAY(),"ym")</f>
        <v>3 years,5</v>
      </c>
      <c r="G19" s="66" t="s">
        <v>62</v>
      </c>
      <c r="H19" s="67" t="s">
        <v>63</v>
      </c>
      <c r="I19" s="68" t="n">
        <v>530</v>
      </c>
      <c r="J19" s="68" t="n">
        <v>5</v>
      </c>
      <c r="K19" s="68" t="n">
        <v>144008</v>
      </c>
      <c r="L19" s="69" t="n">
        <f aca="false">IFERROR(J19/I19,0)</f>
        <v>0.00943396226415094</v>
      </c>
      <c r="M19" s="68" t="n">
        <f aca="false">IFERROR(K19/J19,0)</f>
        <v>28801.6</v>
      </c>
      <c r="N19" s="70" t="n">
        <v>409486.48</v>
      </c>
      <c r="O19" s="70" t="n">
        <f aca="false">(N19/31)*31</f>
        <v>409486.48</v>
      </c>
      <c r="P19" s="71"/>
      <c r="Q19" s="72" t="str">
        <f aca="false">+IF((K19/O19)&gt;0.8,"Green",IF((K19/O19)&gt;0.65,"Amber","Red"))</f>
        <v>Red</v>
      </c>
      <c r="R19" s="72" t="e">
        <f aca="false">+IF((L19/P19)&gt;0.8,"Green",IF((L19/P19)&gt;0.5,"Amber","Red"))</f>
        <v>#DIV/0!</v>
      </c>
      <c r="S19" s="73" t="str">
        <f aca="false">IF(Q19="Red","1",IF(Q19="Amber","2","3"))</f>
        <v>1</v>
      </c>
      <c r="T19" s="73" t="e">
        <f aca="false">IF(R19="Red","1",IF(R19="Amber","2","3"))</f>
        <v>#DIV/0!</v>
      </c>
      <c r="U19" s="73" t="e">
        <f aca="false">IF(S19&gt;T19,T19,S19)</f>
        <v>#DIV/0!</v>
      </c>
      <c r="V19" s="74" t="str">
        <f aca="false">Q19</f>
        <v>Red</v>
      </c>
      <c r="W19" s="75" t="e">
        <f aca="false">IF(R19="Red",+((P19*0.51)-L19)*I19,"-")</f>
        <v>#DIV/0!</v>
      </c>
      <c r="X19" s="76" t="n">
        <f aca="false">IF(Q19="Red",+(O19*0.65)-K19,"-")</f>
        <v>122158.212</v>
      </c>
      <c r="Y19" s="77" t="e">
        <f aca="false">IF(R19="Green","-",+((P19*0.81)-L19)*I19)</f>
        <v>#DIV/0!</v>
      </c>
      <c r="Z19" s="76" t="n">
        <f aca="false">IF(Q19="Green","-",+(O19*0.81)-K19)</f>
        <v>187676.0488</v>
      </c>
      <c r="AA19" s="78" t="n">
        <v>0.872340425531915</v>
      </c>
      <c r="AB19" s="78" t="n">
        <v>0.127659574468085</v>
      </c>
      <c r="AC19" s="79" t="n">
        <v>0.0837912326388889</v>
      </c>
      <c r="AD19" s="79" t="s">
        <v>64</v>
      </c>
      <c r="AE19" s="73" t="n">
        <v>23</v>
      </c>
      <c r="AF19" s="73" t="n">
        <v>3</v>
      </c>
      <c r="AG19" s="73" t="n">
        <v>1</v>
      </c>
      <c r="AH19" s="73" t="n">
        <v>1</v>
      </c>
      <c r="AI19" s="73" t="n">
        <v>2</v>
      </c>
      <c r="AJ19" s="73" t="n">
        <v>0</v>
      </c>
      <c r="AK19" s="73" t="n">
        <v>3</v>
      </c>
      <c r="AL19" s="73" t="n">
        <v>0</v>
      </c>
      <c r="AM19" s="73" t="n">
        <v>5</v>
      </c>
      <c r="AN19" s="73" t="s">
        <v>64</v>
      </c>
      <c r="AO19" s="73" t="n">
        <v>0</v>
      </c>
      <c r="AP19" s="73" t="n">
        <f aca="false">IFERROR(J19-SUM(AM19:AO19),0)</f>
        <v>0</v>
      </c>
    </row>
    <row r="20" customFormat="false" ht="15" hidden="false" customHeight="false" outlineLevel="0" collapsed="false">
      <c r="A20" s="63" t="s">
        <v>84</v>
      </c>
      <c r="B20" s="64" t="n">
        <v>24630</v>
      </c>
      <c r="C20" s="64" t="s">
        <v>15</v>
      </c>
      <c r="D20" s="64" t="s">
        <v>61</v>
      </c>
      <c r="E20" s="65" t="n">
        <v>44263</v>
      </c>
      <c r="F20" s="66" t="str">
        <f aca="true">DATEDIF(E20,TODAY(),"y")&amp;" years,"&amp;DATEDIF(E20,TODAY(),"ym")</f>
        <v>3 years,5</v>
      </c>
      <c r="G20" s="66" t="s">
        <v>62</v>
      </c>
      <c r="H20" s="67" t="s">
        <v>85</v>
      </c>
      <c r="I20" s="68" t="n">
        <v>410</v>
      </c>
      <c r="J20" s="68" t="n">
        <v>26</v>
      </c>
      <c r="K20" s="68" t="n">
        <v>585500</v>
      </c>
      <c r="L20" s="69" t="n">
        <f aca="false">IFERROR(J20/I20,0)</f>
        <v>0.0634146341463415</v>
      </c>
      <c r="M20" s="68" t="n">
        <f aca="false">IFERROR(K20/J20,0)</f>
        <v>22519.2307692308</v>
      </c>
      <c r="N20" s="70" t="n">
        <v>618930</v>
      </c>
      <c r="O20" s="70" t="n">
        <f aca="false">(N20/31)*31</f>
        <v>618930</v>
      </c>
      <c r="P20" s="71"/>
      <c r="Q20" s="72" t="str">
        <f aca="false">+IF((K20/O20)&gt;0.8,"Green",IF((K20/O20)&gt;0.65,"Amber","Red"))</f>
        <v>Green</v>
      </c>
      <c r="R20" s="72" t="e">
        <f aca="false">+IF((L20/P20)&gt;0.8,"Green",IF((L20/P20)&gt;0.5,"Amber","Red"))</f>
        <v>#DIV/0!</v>
      </c>
      <c r="S20" s="73" t="str">
        <f aca="false">IF(Q20="Red","1",IF(Q20="Amber","2","3"))</f>
        <v>3</v>
      </c>
      <c r="T20" s="73" t="e">
        <f aca="false">IF(R20="Red","1",IF(R20="Amber","2","3"))</f>
        <v>#DIV/0!</v>
      </c>
      <c r="U20" s="73" t="e">
        <f aca="false">IF(S20&gt;T20,T20,S20)</f>
        <v>#DIV/0!</v>
      </c>
      <c r="V20" s="74" t="str">
        <f aca="false">Q20</f>
        <v>Green</v>
      </c>
      <c r="W20" s="75" t="e">
        <f aca="false">IF(R20="Red",+((P20*0.51)-L20)*I20,"-")</f>
        <v>#DIV/0!</v>
      </c>
      <c r="X20" s="76" t="str">
        <f aca="false">IF(Q20="Red",+(O20*0.65)-K20,"-")</f>
        <v>-</v>
      </c>
      <c r="Y20" s="77" t="e">
        <f aca="false">IF(R20="Green","-",+((P20*0.81)-L20)*I20)</f>
        <v>#DIV/0!</v>
      </c>
      <c r="Z20" s="76" t="str">
        <f aca="false">IF(Q20="Green","-",+(O20*0.81)-K20)</f>
        <v>-</v>
      </c>
      <c r="AA20" s="78" t="n">
        <v>0.949554896142433</v>
      </c>
      <c r="AB20" s="78" t="n">
        <v>0.0504451038575668</v>
      </c>
      <c r="AC20" s="79" t="n">
        <v>0.126725925925926</v>
      </c>
      <c r="AD20" s="79" t="s">
        <v>64</v>
      </c>
      <c r="AE20" s="73" t="n">
        <v>26</v>
      </c>
      <c r="AF20" s="73" t="n">
        <v>21</v>
      </c>
      <c r="AG20" s="73" t="n">
        <v>0</v>
      </c>
      <c r="AH20" s="73" t="n">
        <v>5</v>
      </c>
      <c r="AI20" s="73" t="n">
        <v>3</v>
      </c>
      <c r="AJ20" s="73" t="n">
        <v>13</v>
      </c>
      <c r="AK20" s="73" t="n">
        <v>9</v>
      </c>
      <c r="AL20" s="73" t="n">
        <v>1</v>
      </c>
      <c r="AM20" s="73" t="n">
        <v>17</v>
      </c>
      <c r="AN20" s="73" t="s">
        <v>64</v>
      </c>
      <c r="AO20" s="73" t="n">
        <v>0</v>
      </c>
      <c r="AP20" s="73" t="n">
        <f aca="false">IFERROR(J20-SUM(AM20:AO20),0)</f>
        <v>9</v>
      </c>
    </row>
    <row r="21" customFormat="false" ht="15" hidden="false" customHeight="false" outlineLevel="0" collapsed="false">
      <c r="A21" s="63" t="s">
        <v>86</v>
      </c>
      <c r="B21" s="64" t="n">
        <v>25747</v>
      </c>
      <c r="C21" s="64" t="s">
        <v>12</v>
      </c>
      <c r="D21" s="64" t="s">
        <v>61</v>
      </c>
      <c r="E21" s="65" t="n">
        <v>44385</v>
      </c>
      <c r="F21" s="66" t="str">
        <f aca="true">DATEDIF(E21,TODAY(),"y")&amp;" years,"&amp;DATEDIF(E21,TODAY(),"ym")</f>
        <v>3 years,1</v>
      </c>
      <c r="G21" s="66" t="s">
        <v>62</v>
      </c>
      <c r="H21" s="67" t="s">
        <v>69</v>
      </c>
      <c r="I21" s="68" t="n">
        <v>467</v>
      </c>
      <c r="J21" s="68" t="n">
        <v>11</v>
      </c>
      <c r="K21" s="68" t="n">
        <v>269210</v>
      </c>
      <c r="L21" s="69" t="n">
        <f aca="false">IFERROR(J21/I21,0)</f>
        <v>0.0235546038543897</v>
      </c>
      <c r="M21" s="68" t="n">
        <f aca="false">IFERROR(K21/J21,0)</f>
        <v>24473.6363636364</v>
      </c>
      <c r="N21" s="70" t="n">
        <v>1003337.28</v>
      </c>
      <c r="O21" s="70" t="n">
        <f aca="false">(N21/31)*31</f>
        <v>1003337.28</v>
      </c>
      <c r="P21" s="71"/>
      <c r="Q21" s="72" t="str">
        <f aca="false">+IF((K21/O21)&gt;0.8,"Green",IF((K21/O21)&gt;0.65,"Amber","Red"))</f>
        <v>Red</v>
      </c>
      <c r="R21" s="72" t="e">
        <f aca="false">+IF((L21/P21)&gt;0.8,"Green",IF((L21/P21)&gt;0.5,"Amber","Red"))</f>
        <v>#DIV/0!</v>
      </c>
      <c r="S21" s="73" t="str">
        <f aca="false">IF(Q21="Red","1",IF(Q21="Amber","2","3"))</f>
        <v>1</v>
      </c>
      <c r="T21" s="73" t="e">
        <f aca="false">IF(R21="Red","1",IF(R21="Amber","2","3"))</f>
        <v>#DIV/0!</v>
      </c>
      <c r="U21" s="73" t="e">
        <f aca="false">IF(S21&gt;T21,T21,S21)</f>
        <v>#DIV/0!</v>
      </c>
      <c r="V21" s="74" t="str">
        <f aca="false">Q21</f>
        <v>Red</v>
      </c>
      <c r="W21" s="75" t="e">
        <f aca="false">IF(R21="Red",+((P21*0.51)-L21)*I21,"-")</f>
        <v>#DIV/0!</v>
      </c>
      <c r="X21" s="76" t="n">
        <f aca="false">IF(Q21="Red",+(O21*0.65)-K21,"-")</f>
        <v>382959.232</v>
      </c>
      <c r="Y21" s="77" t="e">
        <f aca="false">IF(R21="Green","-",+((P21*0.81)-L21)*I21)</f>
        <v>#DIV/0!</v>
      </c>
      <c r="Z21" s="76" t="n">
        <f aca="false">IF(Q21="Green","-",+(O21*0.81)-K21)</f>
        <v>543493.1968</v>
      </c>
      <c r="AA21" s="78" t="n">
        <v>0.727777777777778</v>
      </c>
      <c r="AB21" s="78" t="n">
        <v>0.272222222222222</v>
      </c>
      <c r="AC21" s="79" t="n">
        <v>0.0614739583333333</v>
      </c>
      <c r="AD21" s="79" t="n">
        <v>0.0618315972222222</v>
      </c>
      <c r="AE21" s="73" t="n">
        <v>26</v>
      </c>
      <c r="AF21" s="73" t="n">
        <v>7</v>
      </c>
      <c r="AG21" s="73" t="n">
        <v>1</v>
      </c>
      <c r="AH21" s="73" t="n">
        <v>3</v>
      </c>
      <c r="AI21" s="73" t="n">
        <v>1</v>
      </c>
      <c r="AJ21" s="73" t="n">
        <v>4</v>
      </c>
      <c r="AK21" s="73" t="n">
        <v>4</v>
      </c>
      <c r="AL21" s="73" t="n">
        <v>2</v>
      </c>
      <c r="AM21" s="73" t="n">
        <v>11</v>
      </c>
      <c r="AN21" s="73" t="s">
        <v>64</v>
      </c>
      <c r="AO21" s="73" t="n">
        <v>0</v>
      </c>
      <c r="AP21" s="73" t="n">
        <f aca="false">IFERROR(J21-SUM(AM21:AO21),0)</f>
        <v>0</v>
      </c>
    </row>
    <row r="22" customFormat="false" ht="15" hidden="false" customHeight="false" outlineLevel="0" collapsed="false">
      <c r="A22" s="63" t="s">
        <v>87</v>
      </c>
      <c r="B22" s="64" t="n">
        <v>22661</v>
      </c>
      <c r="C22" s="64" t="s">
        <v>16</v>
      </c>
      <c r="D22" s="64" t="s">
        <v>61</v>
      </c>
      <c r="E22" s="65" t="n">
        <v>44389</v>
      </c>
      <c r="F22" s="66" t="str">
        <f aca="true">DATEDIF(E22,TODAY(),"y")&amp;" years,"&amp;DATEDIF(E22,TODAY(),"ym")</f>
        <v>3 years,0</v>
      </c>
      <c r="G22" s="66" t="s">
        <v>62</v>
      </c>
      <c r="H22" s="67" t="s">
        <v>69</v>
      </c>
      <c r="I22" s="68" t="n">
        <v>518</v>
      </c>
      <c r="J22" s="68" t="n">
        <v>22</v>
      </c>
      <c r="K22" s="68" t="n">
        <v>484931</v>
      </c>
      <c r="L22" s="69" t="n">
        <f aca="false">IFERROR(J22/I22,0)</f>
        <v>0.0424710424710425</v>
      </c>
      <c r="M22" s="68" t="n">
        <f aca="false">IFERROR(K22/J22,0)</f>
        <v>22042.3181818182</v>
      </c>
      <c r="N22" s="70" t="n">
        <v>1003337.28</v>
      </c>
      <c r="O22" s="70" t="n">
        <f aca="false">(N22/31)*31</f>
        <v>1003337.28</v>
      </c>
      <c r="P22" s="71"/>
      <c r="Q22" s="72" t="str">
        <f aca="false">+IF((K22/O22)&gt;0.8,"Green",IF((K22/O22)&gt;0.65,"Amber","Red"))</f>
        <v>Red</v>
      </c>
      <c r="R22" s="72" t="e">
        <f aca="false">+IF((L22/P22)&gt;0.8,"Green",IF((L22/P22)&gt;0.5,"Amber","Red"))</f>
        <v>#DIV/0!</v>
      </c>
      <c r="S22" s="73" t="str">
        <f aca="false">IF(Q22="Red","1",IF(Q22="Amber","2","3"))</f>
        <v>1</v>
      </c>
      <c r="T22" s="73" t="e">
        <f aca="false">IF(R22="Red","1",IF(R22="Amber","2","3"))</f>
        <v>#DIV/0!</v>
      </c>
      <c r="U22" s="73" t="e">
        <f aca="false">IF(S22&gt;T22,T22,S22)</f>
        <v>#DIV/0!</v>
      </c>
      <c r="V22" s="74" t="str">
        <f aca="false">Q22</f>
        <v>Red</v>
      </c>
      <c r="W22" s="75" t="e">
        <f aca="false">IF(R22="Red",+((P22*0.51)-L22)*I22,"-")</f>
        <v>#DIV/0!</v>
      </c>
      <c r="X22" s="76" t="n">
        <f aca="false">IF(Q22="Red",+(O22*0.65)-K22,"-")</f>
        <v>167238.232</v>
      </c>
      <c r="Y22" s="77" t="e">
        <f aca="false">IF(R22="Green","-",+((P22*0.81)-L22)*I22)</f>
        <v>#DIV/0!</v>
      </c>
      <c r="Z22" s="76" t="n">
        <f aca="false">IF(Q22="Green","-",+(O22*0.81)-K22)</f>
        <v>327772.1968</v>
      </c>
      <c r="AA22" s="78" t="n">
        <v>0.900537634408602</v>
      </c>
      <c r="AB22" s="78" t="n">
        <v>0.0994623655913978</v>
      </c>
      <c r="AC22" s="79" t="n">
        <v>0.115389957264957</v>
      </c>
      <c r="AD22" s="79" t="s">
        <v>64</v>
      </c>
      <c r="AE22" s="73" t="n">
        <v>26</v>
      </c>
      <c r="AF22" s="73" t="n">
        <v>16</v>
      </c>
      <c r="AG22" s="73" t="n">
        <v>1</v>
      </c>
      <c r="AH22" s="73" t="n">
        <v>5</v>
      </c>
      <c r="AI22" s="73" t="n">
        <v>7</v>
      </c>
      <c r="AJ22" s="73" t="n">
        <v>7</v>
      </c>
      <c r="AK22" s="73" t="n">
        <v>6</v>
      </c>
      <c r="AL22" s="73" t="n">
        <v>2</v>
      </c>
      <c r="AM22" s="73" t="n">
        <v>22</v>
      </c>
      <c r="AN22" s="73" t="s">
        <v>64</v>
      </c>
      <c r="AO22" s="73" t="n">
        <v>0</v>
      </c>
      <c r="AP22" s="73" t="n">
        <f aca="false">IFERROR(J22-SUM(AM22:AO22),0)</f>
        <v>0</v>
      </c>
    </row>
    <row r="23" customFormat="false" ht="15" hidden="false" customHeight="false" outlineLevel="0" collapsed="false">
      <c r="A23" s="63" t="s">
        <v>88</v>
      </c>
      <c r="B23" s="64" t="n">
        <v>22664</v>
      </c>
      <c r="C23" s="64" t="s">
        <v>15</v>
      </c>
      <c r="D23" s="64" t="s">
        <v>61</v>
      </c>
      <c r="E23" s="65" t="n">
        <v>44403</v>
      </c>
      <c r="F23" s="66" t="str">
        <f aca="true">DATEDIF(E23,TODAY(),"y")&amp;" years,"&amp;DATEDIF(E23,TODAY(),"ym")</f>
        <v>3 years,0</v>
      </c>
      <c r="G23" s="66" t="s">
        <v>62</v>
      </c>
      <c r="H23" s="67" t="s">
        <v>63</v>
      </c>
      <c r="I23" s="68" t="n">
        <v>532</v>
      </c>
      <c r="J23" s="68" t="n">
        <v>13</v>
      </c>
      <c r="K23" s="68" t="n">
        <v>261924</v>
      </c>
      <c r="L23" s="69" t="n">
        <f aca="false">IFERROR(J23/I23,0)</f>
        <v>0.0244360902255639</v>
      </c>
      <c r="M23" s="68" t="n">
        <f aca="false">IFERROR(K23/J23,0)</f>
        <v>20148</v>
      </c>
      <c r="N23" s="70" t="n">
        <v>409486.48</v>
      </c>
      <c r="O23" s="70" t="n">
        <f aca="false">(N23/31)*31</f>
        <v>409486.48</v>
      </c>
      <c r="P23" s="71"/>
      <c r="Q23" s="72" t="str">
        <f aca="false">+IF((K23/O23)&gt;0.8,"Green",IF((K23/O23)&gt;0.65,"Amber","Red"))</f>
        <v>Red</v>
      </c>
      <c r="R23" s="72" t="e">
        <f aca="false">+IF((L23/P23)&gt;0.8,"Green",IF((L23/P23)&gt;0.5,"Amber","Red"))</f>
        <v>#DIV/0!</v>
      </c>
      <c r="S23" s="73" t="str">
        <f aca="false">IF(Q23="Red","1",IF(Q23="Amber","2","3"))</f>
        <v>1</v>
      </c>
      <c r="T23" s="73" t="e">
        <f aca="false">IF(R23="Red","1",IF(R23="Amber","2","3"))</f>
        <v>#DIV/0!</v>
      </c>
      <c r="U23" s="73" t="e">
        <f aca="false">IF(S23&gt;T23,T23,S23)</f>
        <v>#DIV/0!</v>
      </c>
      <c r="V23" s="74" t="str">
        <f aca="false">Q23</f>
        <v>Red</v>
      </c>
      <c r="W23" s="75" t="e">
        <f aca="false">IF(R23="Red",+((P23*0.51)-L23)*I23,"-")</f>
        <v>#DIV/0!</v>
      </c>
      <c r="X23" s="76" t="n">
        <f aca="false">IF(Q23="Red",+(O23*0.65)-K23,"-")</f>
        <v>4242.212</v>
      </c>
      <c r="Y23" s="77" t="e">
        <f aca="false">IF(R23="Green","-",+((P23*0.81)-L23)*I23)</f>
        <v>#DIV/0!</v>
      </c>
      <c r="Z23" s="76" t="n">
        <f aca="false">IF(Q23="Green","-",+(O23*0.81)-K23)</f>
        <v>69760.0488</v>
      </c>
      <c r="AA23" s="78" t="n">
        <v>0.918032786885246</v>
      </c>
      <c r="AB23" s="78" t="n">
        <v>0.0819672131147541</v>
      </c>
      <c r="AC23" s="79" t="n">
        <v>0.0676857363315697</v>
      </c>
      <c r="AD23" s="79" t="s">
        <v>64</v>
      </c>
      <c r="AE23" s="73" t="n">
        <v>21</v>
      </c>
      <c r="AF23" s="73" t="n">
        <v>8</v>
      </c>
      <c r="AG23" s="73" t="n">
        <v>3</v>
      </c>
      <c r="AH23" s="73" t="n">
        <v>2</v>
      </c>
      <c r="AI23" s="73" t="n">
        <v>7</v>
      </c>
      <c r="AJ23" s="73" t="n">
        <v>4</v>
      </c>
      <c r="AK23" s="73" t="n">
        <v>2</v>
      </c>
      <c r="AL23" s="73" t="n">
        <v>0</v>
      </c>
      <c r="AM23" s="73" t="n">
        <v>12</v>
      </c>
      <c r="AN23" s="73" t="s">
        <v>64</v>
      </c>
      <c r="AO23" s="73" t="n">
        <v>0</v>
      </c>
      <c r="AP23" s="73" t="n">
        <f aca="false">IFERROR(J23-SUM(AM23:AO23),0)</f>
        <v>1</v>
      </c>
    </row>
    <row r="24" customFormat="false" ht="15" hidden="false" customHeight="false" outlineLevel="0" collapsed="false">
      <c r="A24" s="63" t="s">
        <v>89</v>
      </c>
      <c r="B24" s="64" t="n">
        <v>22669</v>
      </c>
      <c r="C24" s="64" t="s">
        <v>16</v>
      </c>
      <c r="D24" s="64" t="s">
        <v>61</v>
      </c>
      <c r="E24" s="65" t="n">
        <v>44432</v>
      </c>
      <c r="F24" s="66" t="str">
        <f aca="true">DATEDIF(E24,TODAY(),"y")&amp;" years,"&amp;DATEDIF(E24,TODAY(),"ym")</f>
        <v>2 years,11</v>
      </c>
      <c r="G24" s="66" t="s">
        <v>62</v>
      </c>
      <c r="H24" s="67" t="s">
        <v>90</v>
      </c>
      <c r="I24" s="68" t="n">
        <v>17</v>
      </c>
      <c r="J24" s="68" t="n">
        <v>0</v>
      </c>
      <c r="K24" s="68" t="n">
        <v>0</v>
      </c>
      <c r="L24" s="69" t="n">
        <f aca="false">IFERROR(J24/I24,0)</f>
        <v>0</v>
      </c>
      <c r="M24" s="68" t="n">
        <f aca="false">IFERROR(K24/J24,0)</f>
        <v>0</v>
      </c>
      <c r="N24" s="70" t="n">
        <v>282555</v>
      </c>
      <c r="O24" s="70" t="n">
        <f aca="false">(N24/31)*31</f>
        <v>282555</v>
      </c>
      <c r="P24" s="71"/>
      <c r="Q24" s="72" t="str">
        <f aca="false">+IF((K24/O24)&gt;0.8,"Green",IF((K24/O24)&gt;0.65,"Amber","Red"))</f>
        <v>Red</v>
      </c>
      <c r="R24" s="72" t="e">
        <f aca="false">+IF((L24/P24)&gt;0.8,"Green",IF((L24/P24)&gt;0.5,"Amber","Red"))</f>
        <v>#DIV/0!</v>
      </c>
      <c r="S24" s="73" t="str">
        <f aca="false">IF(Q24="Red","1",IF(Q24="Amber","2","3"))</f>
        <v>1</v>
      </c>
      <c r="T24" s="73" t="e">
        <f aca="false">IF(R24="Red","1",IF(R24="Amber","2","3"))</f>
        <v>#DIV/0!</v>
      </c>
      <c r="U24" s="73" t="e">
        <f aca="false">IF(S24&gt;T24,T24,S24)</f>
        <v>#DIV/0!</v>
      </c>
      <c r="V24" s="74" t="str">
        <f aca="false">Q24</f>
        <v>Red</v>
      </c>
      <c r="W24" s="75" t="e">
        <f aca="false">IF(R24="Red",+((P24*0.51)-L24)*I24,"-")</f>
        <v>#DIV/0!</v>
      </c>
      <c r="X24" s="76" t="n">
        <f aca="false">IF(Q24="Red",+(O24*0.65)-K24,"-")</f>
        <v>183660.75</v>
      </c>
      <c r="Y24" s="77" t="e">
        <f aca="false">IF(R24="Green","-",+((P24*0.81)-L24)*I24)</f>
        <v>#DIV/0!</v>
      </c>
      <c r="Z24" s="76" t="n">
        <f aca="false">IF(Q24="Green","-",+(O24*0.81)-K24)</f>
        <v>228869.55</v>
      </c>
      <c r="AA24" s="78" t="n">
        <v>1</v>
      </c>
      <c r="AB24" s="78" t="n">
        <v>0</v>
      </c>
      <c r="AC24" s="79" t="n">
        <v>0.10568287037037</v>
      </c>
      <c r="AD24" s="79" t="s">
        <v>64</v>
      </c>
      <c r="AE24" s="73" t="n">
        <v>1</v>
      </c>
      <c r="AF24" s="73" t="s">
        <v>64</v>
      </c>
      <c r="AG24" s="73" t="s">
        <v>64</v>
      </c>
      <c r="AH24" s="73" t="s">
        <v>64</v>
      </c>
      <c r="AI24" s="73" t="s">
        <v>64</v>
      </c>
      <c r="AJ24" s="73" t="s">
        <v>64</v>
      </c>
      <c r="AK24" s="73" t="s">
        <v>64</v>
      </c>
      <c r="AL24" s="73" t="s">
        <v>64</v>
      </c>
      <c r="AM24" s="73" t="s">
        <v>64</v>
      </c>
      <c r="AN24" s="73" t="s">
        <v>64</v>
      </c>
      <c r="AO24" s="73" t="s">
        <v>64</v>
      </c>
      <c r="AP24" s="73" t="n">
        <f aca="false">IFERROR(J24-SUM(AM24:AO24),0)</f>
        <v>0</v>
      </c>
    </row>
    <row r="25" customFormat="false" ht="15" hidden="false" customHeight="false" outlineLevel="0" collapsed="false">
      <c r="A25" s="63" t="s">
        <v>91</v>
      </c>
      <c r="B25" s="64" t="n">
        <v>16794</v>
      </c>
      <c r="C25" s="64" t="s">
        <v>22</v>
      </c>
      <c r="D25" s="64" t="s">
        <v>61</v>
      </c>
      <c r="E25" s="65" t="n">
        <v>44446</v>
      </c>
      <c r="F25" s="66" t="str">
        <f aca="true">DATEDIF(E25,TODAY(),"y")&amp;" years,"&amp;DATEDIF(E25,TODAY(),"ym")</f>
        <v>2 years,11</v>
      </c>
      <c r="G25" s="66" t="s">
        <v>62</v>
      </c>
      <c r="H25" s="67" t="s">
        <v>69</v>
      </c>
      <c r="I25" s="68" t="n">
        <v>531</v>
      </c>
      <c r="J25" s="68" t="n">
        <v>19</v>
      </c>
      <c r="K25" s="68" t="n">
        <v>492333</v>
      </c>
      <c r="L25" s="69" t="n">
        <f aca="false">IFERROR(J25/I25,0)</f>
        <v>0.0357815442561205</v>
      </c>
      <c r="M25" s="68" t="n">
        <f aca="false">IFERROR(K25/J25,0)</f>
        <v>25912.2631578947</v>
      </c>
      <c r="N25" s="70" t="n">
        <v>1003337.28</v>
      </c>
      <c r="O25" s="70" t="n">
        <f aca="false">(N25/31)*31</f>
        <v>1003337.28</v>
      </c>
      <c r="P25" s="71"/>
      <c r="Q25" s="72" t="str">
        <f aca="false">+IF((K25/O25)&gt;0.8,"Green",IF((K25/O25)&gt;0.65,"Amber","Red"))</f>
        <v>Red</v>
      </c>
      <c r="R25" s="72" t="e">
        <f aca="false">+IF((L25/P25)&gt;0.8,"Green",IF((L25/P25)&gt;0.5,"Amber","Red"))</f>
        <v>#DIV/0!</v>
      </c>
      <c r="S25" s="73" t="str">
        <f aca="false">IF(Q25="Red","1",IF(Q25="Amber","2","3"))</f>
        <v>1</v>
      </c>
      <c r="T25" s="73" t="e">
        <f aca="false">IF(R25="Red","1",IF(R25="Amber","2","3"))</f>
        <v>#DIV/0!</v>
      </c>
      <c r="U25" s="73" t="e">
        <f aca="false">IF(S25&gt;T25,T25,S25)</f>
        <v>#DIV/0!</v>
      </c>
      <c r="V25" s="74" t="str">
        <f aca="false">Q25</f>
        <v>Red</v>
      </c>
      <c r="W25" s="75" t="e">
        <f aca="false">IF(R25="Red",+((P25*0.51)-L25)*I25,"-")</f>
        <v>#DIV/0!</v>
      </c>
      <c r="X25" s="76" t="n">
        <f aca="false">IF(Q25="Red",+(O25*0.65)-K25,"-")</f>
        <v>159836.232</v>
      </c>
      <c r="Y25" s="77" t="e">
        <f aca="false">IF(R25="Green","-",+((P25*0.81)-L25)*I25)</f>
        <v>#DIV/0!</v>
      </c>
      <c r="Z25" s="76" t="n">
        <f aca="false">IF(Q25="Green","-",+(O25*0.81)-K25)</f>
        <v>320370.1968</v>
      </c>
      <c r="AA25" s="78" t="n">
        <v>0.88135593220339</v>
      </c>
      <c r="AB25" s="78" t="n">
        <v>0.11864406779661</v>
      </c>
      <c r="AC25" s="79" t="n">
        <v>0.0961120370370371</v>
      </c>
      <c r="AD25" s="79" t="s">
        <v>64</v>
      </c>
      <c r="AE25" s="73" t="n">
        <v>26</v>
      </c>
      <c r="AF25" s="73" t="n">
        <v>12</v>
      </c>
      <c r="AG25" s="73" t="n">
        <v>0</v>
      </c>
      <c r="AH25" s="73" t="n">
        <v>7</v>
      </c>
      <c r="AI25" s="73" t="n">
        <v>1</v>
      </c>
      <c r="AJ25" s="73" t="n">
        <v>10</v>
      </c>
      <c r="AK25" s="73" t="n">
        <v>6</v>
      </c>
      <c r="AL25" s="73" t="n">
        <v>2</v>
      </c>
      <c r="AM25" s="73" t="n">
        <v>19</v>
      </c>
      <c r="AN25" s="73" t="s">
        <v>64</v>
      </c>
      <c r="AO25" s="73" t="n">
        <v>0</v>
      </c>
      <c r="AP25" s="73" t="n">
        <f aca="false">IFERROR(J25-SUM(AM25:AO25),0)</f>
        <v>0</v>
      </c>
    </row>
    <row r="26" customFormat="false" ht="15" hidden="false" customHeight="false" outlineLevel="0" collapsed="false">
      <c r="A26" s="63" t="s">
        <v>92</v>
      </c>
      <c r="B26" s="64" t="n">
        <v>17111</v>
      </c>
      <c r="C26" s="64" t="s">
        <v>22</v>
      </c>
      <c r="D26" s="64" t="s">
        <v>61</v>
      </c>
      <c r="E26" s="65" t="n">
        <v>44467</v>
      </c>
      <c r="F26" s="66" t="str">
        <f aca="true">DATEDIF(E26,TODAY(),"y")&amp;" years,"&amp;DATEDIF(E26,TODAY(),"ym")</f>
        <v>2 years,10</v>
      </c>
      <c r="G26" s="66" t="s">
        <v>62</v>
      </c>
      <c r="H26" s="67" t="s">
        <v>69</v>
      </c>
      <c r="I26" s="68" t="n">
        <v>504</v>
      </c>
      <c r="J26" s="68" t="n">
        <v>12</v>
      </c>
      <c r="K26" s="68" t="n">
        <v>395853</v>
      </c>
      <c r="L26" s="69" t="n">
        <f aca="false">IFERROR(J26/I26,0)</f>
        <v>0.0238095238095238</v>
      </c>
      <c r="M26" s="68" t="n">
        <f aca="false">IFERROR(K26/J26,0)</f>
        <v>32987.75</v>
      </c>
      <c r="N26" s="70" t="n">
        <v>1003337.28</v>
      </c>
      <c r="O26" s="70" t="n">
        <f aca="false">(N26/31)*31</f>
        <v>1003337.28</v>
      </c>
      <c r="P26" s="71"/>
      <c r="Q26" s="72" t="str">
        <f aca="false">+IF((K26/O26)&gt;0.8,"Green",IF((K26/O26)&gt;0.65,"Amber","Red"))</f>
        <v>Red</v>
      </c>
      <c r="R26" s="72" t="e">
        <f aca="false">+IF((L26/P26)&gt;0.8,"Green",IF((L26/P26)&gt;0.5,"Amber","Red"))</f>
        <v>#DIV/0!</v>
      </c>
      <c r="S26" s="73" t="str">
        <f aca="false">IF(Q26="Red","1",IF(Q26="Amber","2","3"))</f>
        <v>1</v>
      </c>
      <c r="T26" s="73" t="e">
        <f aca="false">IF(R26="Red","1",IF(R26="Amber","2","3"))</f>
        <v>#DIV/0!</v>
      </c>
      <c r="U26" s="73" t="e">
        <f aca="false">IF(S26&gt;T26,T26,S26)</f>
        <v>#DIV/0!</v>
      </c>
      <c r="V26" s="74" t="str">
        <f aca="false">Q26</f>
        <v>Red</v>
      </c>
      <c r="W26" s="75" t="e">
        <f aca="false">IF(R26="Red",+((P26*0.51)-L26)*I26,"-")</f>
        <v>#DIV/0!</v>
      </c>
      <c r="X26" s="76" t="n">
        <f aca="false">IF(Q26="Red",+(O26*0.65)-K26,"-")</f>
        <v>256316.232</v>
      </c>
      <c r="Y26" s="77" t="e">
        <f aca="false">IF(R26="Green","-",+((P26*0.81)-L26)*I26)</f>
        <v>#DIV/0!</v>
      </c>
      <c r="Z26" s="76" t="n">
        <f aca="false">IF(Q26="Green","-",+(O26*0.81)-K26)</f>
        <v>416850.1968</v>
      </c>
      <c r="AA26" s="78" t="n">
        <v>0.9140625</v>
      </c>
      <c r="AB26" s="78" t="n">
        <v>0.0859375</v>
      </c>
      <c r="AC26" s="79" t="n">
        <v>0.154727794924554</v>
      </c>
      <c r="AD26" s="79" t="s">
        <v>64</v>
      </c>
      <c r="AE26" s="73" t="n">
        <v>27</v>
      </c>
      <c r="AF26" s="73" t="n">
        <v>8</v>
      </c>
      <c r="AG26" s="73" t="n">
        <v>0</v>
      </c>
      <c r="AH26" s="73" t="n">
        <v>4</v>
      </c>
      <c r="AI26" s="73" t="n">
        <v>3</v>
      </c>
      <c r="AJ26" s="73" t="n">
        <v>6</v>
      </c>
      <c r="AK26" s="73" t="n">
        <v>3</v>
      </c>
      <c r="AL26" s="73" t="n">
        <v>0</v>
      </c>
      <c r="AM26" s="73" t="n">
        <v>12</v>
      </c>
      <c r="AN26" s="73" t="s">
        <v>64</v>
      </c>
      <c r="AO26" s="73" t="n">
        <v>0</v>
      </c>
      <c r="AP26" s="73" t="n">
        <f aca="false">IFERROR(J26-SUM(AM26:AO26),0)</f>
        <v>0</v>
      </c>
    </row>
    <row r="27" customFormat="false" ht="15" hidden="false" customHeight="false" outlineLevel="0" collapsed="false">
      <c r="A27" s="63" t="s">
        <v>93</v>
      </c>
      <c r="B27" s="64" t="n">
        <v>18457</v>
      </c>
      <c r="C27" s="64" t="s">
        <v>16</v>
      </c>
      <c r="D27" s="64" t="s">
        <v>61</v>
      </c>
      <c r="E27" s="65" t="n">
        <v>44572</v>
      </c>
      <c r="F27" s="66" t="str">
        <f aca="true">DATEDIF(E27,TODAY(),"y")&amp;" years,"&amp;DATEDIF(E27,TODAY(),"ym")</f>
        <v>2 years,6</v>
      </c>
      <c r="G27" s="66" t="s">
        <v>62</v>
      </c>
      <c r="H27" s="67" t="s">
        <v>63</v>
      </c>
      <c r="I27" s="68" t="n">
        <v>475</v>
      </c>
      <c r="J27" s="68" t="n">
        <v>16</v>
      </c>
      <c r="K27" s="68" t="n">
        <v>421434</v>
      </c>
      <c r="L27" s="69" t="n">
        <f aca="false">IFERROR(J27/I27,0)</f>
        <v>0.0336842105263158</v>
      </c>
      <c r="M27" s="68" t="n">
        <f aca="false">IFERROR(K27/J27,0)</f>
        <v>26339.625</v>
      </c>
      <c r="N27" s="70" t="n">
        <v>409486.48</v>
      </c>
      <c r="O27" s="70" t="n">
        <f aca="false">(N27/31)*31</f>
        <v>409486.48</v>
      </c>
      <c r="P27" s="71"/>
      <c r="Q27" s="72" t="str">
        <f aca="false">+IF((K27/O27)&gt;0.8,"Green",IF((K27/O27)&gt;0.65,"Amber","Red"))</f>
        <v>Green</v>
      </c>
      <c r="R27" s="72" t="e">
        <f aca="false">+IF((L27/P27)&gt;0.8,"Green",IF((L27/P27)&gt;0.5,"Amber","Red"))</f>
        <v>#DIV/0!</v>
      </c>
      <c r="S27" s="73" t="str">
        <f aca="false">IF(Q27="Red","1",IF(Q27="Amber","2","3"))</f>
        <v>3</v>
      </c>
      <c r="T27" s="73" t="e">
        <f aca="false">IF(R27="Red","1",IF(R27="Amber","2","3"))</f>
        <v>#DIV/0!</v>
      </c>
      <c r="U27" s="73" t="e">
        <f aca="false">IF(S27&gt;T27,T27,S27)</f>
        <v>#DIV/0!</v>
      </c>
      <c r="V27" s="74" t="str">
        <f aca="false">Q27</f>
        <v>Green</v>
      </c>
      <c r="W27" s="75" t="e">
        <f aca="false">IF(R27="Red",+((P27*0.51)-L27)*I27,"-")</f>
        <v>#DIV/0!</v>
      </c>
      <c r="X27" s="76" t="str">
        <f aca="false">IF(Q27="Red",+(O27*0.65)-K27,"-")</f>
        <v>-</v>
      </c>
      <c r="Y27" s="77" t="e">
        <f aca="false">IF(R27="Green","-",+((P27*0.81)-L27)*I27)</f>
        <v>#DIV/0!</v>
      </c>
      <c r="Z27" s="76" t="str">
        <f aca="false">IF(Q27="Green","-",+(O27*0.81)-K27)</f>
        <v>-</v>
      </c>
      <c r="AA27" s="78" t="n">
        <v>0.955555555555556</v>
      </c>
      <c r="AB27" s="78" t="n">
        <v>0.0444444444444444</v>
      </c>
      <c r="AC27" s="79" t="n">
        <v>0.11638599537037</v>
      </c>
      <c r="AD27" s="79" t="n">
        <v>0.102262731481481</v>
      </c>
      <c r="AE27" s="73" t="n">
        <v>25</v>
      </c>
      <c r="AF27" s="73" t="n">
        <v>13</v>
      </c>
      <c r="AG27" s="73" t="n">
        <v>1</v>
      </c>
      <c r="AH27" s="73" t="n">
        <v>2</v>
      </c>
      <c r="AI27" s="73" t="n">
        <v>6</v>
      </c>
      <c r="AJ27" s="73" t="n">
        <v>7</v>
      </c>
      <c r="AK27" s="73" t="n">
        <v>3</v>
      </c>
      <c r="AL27" s="73" t="n">
        <v>0</v>
      </c>
      <c r="AM27" s="73" t="n">
        <v>16</v>
      </c>
      <c r="AN27" s="73" t="s">
        <v>64</v>
      </c>
      <c r="AO27" s="73" t="n">
        <v>0</v>
      </c>
      <c r="AP27" s="73" t="n">
        <f aca="false">IFERROR(J27-SUM(AM27:AO27),0)</f>
        <v>0</v>
      </c>
    </row>
    <row r="28" customFormat="false" ht="15" hidden="false" customHeight="false" outlineLevel="0" collapsed="false">
      <c r="A28" s="63" t="s">
        <v>94</v>
      </c>
      <c r="B28" s="64" t="n">
        <v>24625</v>
      </c>
      <c r="C28" s="64" t="s">
        <v>16</v>
      </c>
      <c r="D28" s="64" t="s">
        <v>61</v>
      </c>
      <c r="E28" s="65" t="n">
        <v>44575</v>
      </c>
      <c r="F28" s="66" t="str">
        <f aca="true">DATEDIF(E28,TODAY(),"y")&amp;" years,"&amp;DATEDIF(E28,TODAY(),"ym")</f>
        <v>2 years,6</v>
      </c>
      <c r="G28" s="66" t="s">
        <v>62</v>
      </c>
      <c r="H28" s="67" t="s">
        <v>63</v>
      </c>
      <c r="I28" s="68" t="n">
        <v>519</v>
      </c>
      <c r="J28" s="68" t="n">
        <v>8</v>
      </c>
      <c r="K28" s="68" t="n">
        <v>332572</v>
      </c>
      <c r="L28" s="69" t="n">
        <f aca="false">IFERROR(J28/I28,0)</f>
        <v>0.0154142581888247</v>
      </c>
      <c r="M28" s="68" t="n">
        <f aca="false">IFERROR(K28/J28,0)</f>
        <v>41571.5</v>
      </c>
      <c r="N28" s="70" t="n">
        <v>409486.48</v>
      </c>
      <c r="O28" s="70" t="n">
        <f aca="false">(N28/31)*31</f>
        <v>409486.48</v>
      </c>
      <c r="P28" s="71"/>
      <c r="Q28" s="72" t="str">
        <f aca="false">+IF((K28/O28)&gt;0.8,"Green",IF((K28/O28)&gt;0.65,"Amber","Red"))</f>
        <v>Green</v>
      </c>
      <c r="R28" s="72" t="e">
        <f aca="false">+IF((L28/P28)&gt;0.8,"Green",IF((L28/P28)&gt;0.5,"Amber","Red"))</f>
        <v>#DIV/0!</v>
      </c>
      <c r="S28" s="73" t="str">
        <f aca="false">IF(Q28="Red","1",IF(Q28="Amber","2","3"))</f>
        <v>3</v>
      </c>
      <c r="T28" s="73" t="e">
        <f aca="false">IF(R28="Red","1",IF(R28="Amber","2","3"))</f>
        <v>#DIV/0!</v>
      </c>
      <c r="U28" s="73" t="e">
        <f aca="false">IF(S28&gt;T28,T28,S28)</f>
        <v>#DIV/0!</v>
      </c>
      <c r="V28" s="74" t="str">
        <f aca="false">Q28</f>
        <v>Green</v>
      </c>
      <c r="W28" s="75" t="e">
        <f aca="false">IF(R28="Red",+((P28*0.51)-L28)*I28,"-")</f>
        <v>#DIV/0!</v>
      </c>
      <c r="X28" s="76" t="str">
        <f aca="false">IF(Q28="Red",+(O28*0.65)-K28,"-")</f>
        <v>-</v>
      </c>
      <c r="Y28" s="77" t="e">
        <f aca="false">IF(R28="Green","-",+((P28*0.81)-L28)*I28)</f>
        <v>#DIV/0!</v>
      </c>
      <c r="Z28" s="76" t="str">
        <f aca="false">IF(Q28="Green","-",+(O28*0.81)-K28)</f>
        <v>-</v>
      </c>
      <c r="AA28" s="78" t="n">
        <v>0.864102564102564</v>
      </c>
      <c r="AB28" s="78" t="n">
        <v>0.135897435897436</v>
      </c>
      <c r="AC28" s="79" t="n">
        <v>0.108115651709402</v>
      </c>
      <c r="AD28" s="79" t="s">
        <v>64</v>
      </c>
      <c r="AE28" s="73" t="n">
        <v>26</v>
      </c>
      <c r="AF28" s="73" t="n">
        <v>7</v>
      </c>
      <c r="AG28" s="73" t="n">
        <v>0</v>
      </c>
      <c r="AH28" s="73" t="n">
        <v>1</v>
      </c>
      <c r="AI28" s="73" t="n">
        <v>2</v>
      </c>
      <c r="AJ28" s="73" t="n">
        <v>5</v>
      </c>
      <c r="AK28" s="73" t="n">
        <v>1</v>
      </c>
      <c r="AL28" s="73" t="n">
        <v>0</v>
      </c>
      <c r="AM28" s="73" t="n">
        <v>8</v>
      </c>
      <c r="AN28" s="73" t="s">
        <v>64</v>
      </c>
      <c r="AO28" s="73" t="n">
        <v>0</v>
      </c>
      <c r="AP28" s="73" t="n">
        <f aca="false">IFERROR(J28-SUM(AM28:AO28),0)</f>
        <v>0</v>
      </c>
    </row>
    <row r="29" customFormat="false" ht="15" hidden="false" customHeight="false" outlineLevel="0" collapsed="false">
      <c r="A29" s="63" t="s">
        <v>95</v>
      </c>
      <c r="B29" s="64" t="n">
        <v>19004</v>
      </c>
      <c r="C29" s="64" t="s">
        <v>15</v>
      </c>
      <c r="D29" s="64" t="s">
        <v>61</v>
      </c>
      <c r="E29" s="65" t="n">
        <v>44588</v>
      </c>
      <c r="F29" s="66" t="str">
        <f aca="true">DATEDIF(E29,TODAY(),"y")&amp;" years,"&amp;DATEDIF(E29,TODAY(),"ym")</f>
        <v>2 years,6</v>
      </c>
      <c r="G29" s="66" t="s">
        <v>62</v>
      </c>
      <c r="H29" s="67" t="s">
        <v>69</v>
      </c>
      <c r="I29" s="68" t="n">
        <v>521</v>
      </c>
      <c r="J29" s="68" t="n">
        <v>19</v>
      </c>
      <c r="K29" s="68" t="n">
        <v>746675</v>
      </c>
      <c r="L29" s="69" t="n">
        <f aca="false">IFERROR(J29/I29,0)</f>
        <v>0.036468330134357</v>
      </c>
      <c r="M29" s="68" t="n">
        <f aca="false">IFERROR(K29/J29,0)</f>
        <v>39298.6842105263</v>
      </c>
      <c r="N29" s="70" t="n">
        <v>1003337.28</v>
      </c>
      <c r="O29" s="70" t="n">
        <f aca="false">(N29/31)*31</f>
        <v>1003337.28</v>
      </c>
      <c r="P29" s="71"/>
      <c r="Q29" s="72" t="str">
        <f aca="false">+IF((K29/O29)&gt;0.8,"Green",IF((K29/O29)&gt;0.65,"Amber","Red"))</f>
        <v>Amber</v>
      </c>
      <c r="R29" s="72" t="e">
        <f aca="false">+IF((L29/P29)&gt;0.8,"Green",IF((L29/P29)&gt;0.5,"Amber","Red"))</f>
        <v>#DIV/0!</v>
      </c>
      <c r="S29" s="73" t="str">
        <f aca="false">IF(Q29="Red","1",IF(Q29="Amber","2","3"))</f>
        <v>2</v>
      </c>
      <c r="T29" s="73" t="e">
        <f aca="false">IF(R29="Red","1",IF(R29="Amber","2","3"))</f>
        <v>#DIV/0!</v>
      </c>
      <c r="U29" s="73" t="e">
        <f aca="false">IF(S29&gt;T29,T29,S29)</f>
        <v>#DIV/0!</v>
      </c>
      <c r="V29" s="74" t="str">
        <f aca="false">Q29</f>
        <v>Amber</v>
      </c>
      <c r="W29" s="75" t="e">
        <f aca="false">IF(R29="Red",+((P29*0.51)-L29)*I29,"-")</f>
        <v>#DIV/0!</v>
      </c>
      <c r="X29" s="76" t="str">
        <f aca="false">IF(Q29="Red",+(O29*0.65)-K29,"-")</f>
        <v>-</v>
      </c>
      <c r="Y29" s="77" t="e">
        <f aca="false">IF(R29="Green","-",+((P29*0.81)-L29)*I29)</f>
        <v>#DIV/0!</v>
      </c>
      <c r="Z29" s="76" t="n">
        <f aca="false">IF(Q29="Green","-",+(O29*0.81)-K29)</f>
        <v>66028.1968</v>
      </c>
      <c r="AA29" s="78" t="n">
        <v>0.938118811881188</v>
      </c>
      <c r="AB29" s="78" t="n">
        <v>0.0618811881188119</v>
      </c>
      <c r="AC29" s="79" t="n">
        <v>0.161544907407407</v>
      </c>
      <c r="AD29" s="79" t="s">
        <v>64</v>
      </c>
      <c r="AE29" s="73" t="n">
        <v>26</v>
      </c>
      <c r="AF29" s="73" t="n">
        <v>13</v>
      </c>
      <c r="AG29" s="73" t="n">
        <v>0</v>
      </c>
      <c r="AH29" s="73" t="n">
        <v>6</v>
      </c>
      <c r="AI29" s="73" t="n">
        <v>3</v>
      </c>
      <c r="AJ29" s="73" t="n">
        <v>8</v>
      </c>
      <c r="AK29" s="73" t="n">
        <v>7</v>
      </c>
      <c r="AL29" s="73" t="n">
        <v>1</v>
      </c>
      <c r="AM29" s="73" t="n">
        <v>19</v>
      </c>
      <c r="AN29" s="73" t="s">
        <v>64</v>
      </c>
      <c r="AO29" s="73" t="n">
        <v>0</v>
      </c>
      <c r="AP29" s="73" t="n">
        <f aca="false">IFERROR(J29-SUM(AM29:AO29),0)</f>
        <v>0</v>
      </c>
    </row>
    <row r="30" customFormat="false" ht="15" hidden="false" customHeight="false" outlineLevel="0" collapsed="false">
      <c r="A30" s="63" t="s">
        <v>96</v>
      </c>
      <c r="B30" s="64" t="n">
        <v>19330</v>
      </c>
      <c r="C30" s="64" t="s">
        <v>21</v>
      </c>
      <c r="D30" s="64" t="s">
        <v>61</v>
      </c>
      <c r="E30" s="65" t="n">
        <v>44614</v>
      </c>
      <c r="F30" s="66" t="str">
        <f aca="true">DATEDIF(E30,TODAY(),"y")&amp;" years,"&amp;DATEDIF(E30,TODAY(),"ym")</f>
        <v>2 years,5</v>
      </c>
      <c r="G30" s="66" t="s">
        <v>62</v>
      </c>
      <c r="H30" s="67" t="s">
        <v>63</v>
      </c>
      <c r="I30" s="68" t="n">
        <v>688</v>
      </c>
      <c r="J30" s="68" t="n">
        <v>11</v>
      </c>
      <c r="K30" s="68" t="n">
        <v>328699</v>
      </c>
      <c r="L30" s="69" t="n">
        <f aca="false">IFERROR(J30/I30,0)</f>
        <v>0.0159883720930233</v>
      </c>
      <c r="M30" s="68" t="n">
        <f aca="false">IFERROR(K30/J30,0)</f>
        <v>29881.7272727273</v>
      </c>
      <c r="N30" s="70" t="n">
        <v>409486.48</v>
      </c>
      <c r="O30" s="70" t="n">
        <f aca="false">(N30/31)*31</f>
        <v>409486.48</v>
      </c>
      <c r="P30" s="71"/>
      <c r="Q30" s="72" t="str">
        <f aca="false">+IF((K30/O30)&gt;0.8,"Green",IF((K30/O30)&gt;0.65,"Amber","Red"))</f>
        <v>Green</v>
      </c>
      <c r="R30" s="72" t="e">
        <f aca="false">+IF((L30/P30)&gt;0.8,"Green",IF((L30/P30)&gt;0.5,"Amber","Red"))</f>
        <v>#DIV/0!</v>
      </c>
      <c r="S30" s="73" t="str">
        <f aca="false">IF(Q30="Red","1",IF(Q30="Amber","2","3"))</f>
        <v>3</v>
      </c>
      <c r="T30" s="73" t="e">
        <f aca="false">IF(R30="Red","1",IF(R30="Amber","2","3"))</f>
        <v>#DIV/0!</v>
      </c>
      <c r="U30" s="73" t="e">
        <f aca="false">IF(S30&gt;T30,T30,S30)</f>
        <v>#DIV/0!</v>
      </c>
      <c r="V30" s="74" t="str">
        <f aca="false">Q30</f>
        <v>Green</v>
      </c>
      <c r="W30" s="75" t="e">
        <f aca="false">IF(R30="Red",+((P30*0.51)-L30)*I30,"-")</f>
        <v>#DIV/0!</v>
      </c>
      <c r="X30" s="76" t="str">
        <f aca="false">IF(Q30="Red",+(O30*0.65)-K30,"-")</f>
        <v>-</v>
      </c>
      <c r="Y30" s="77" t="e">
        <f aca="false">IF(R30="Green","-",+((P30*0.81)-L30)*I30)</f>
        <v>#DIV/0!</v>
      </c>
      <c r="Z30" s="76" t="str">
        <f aca="false">IF(Q30="Green","-",+(O30*0.81)-K30)</f>
        <v>-</v>
      </c>
      <c r="AA30" s="78" t="n">
        <v>0.835227272727273</v>
      </c>
      <c r="AB30" s="78" t="n">
        <v>0.164772727272727</v>
      </c>
      <c r="AC30" s="79" t="n">
        <v>0.121392004985755</v>
      </c>
      <c r="AD30" s="79" t="s">
        <v>64</v>
      </c>
      <c r="AE30" s="73" t="n">
        <v>26</v>
      </c>
      <c r="AF30" s="73" t="n">
        <v>7</v>
      </c>
      <c r="AG30" s="73" t="n">
        <v>1</v>
      </c>
      <c r="AH30" s="73" t="n">
        <v>3</v>
      </c>
      <c r="AI30" s="73" t="n">
        <v>3</v>
      </c>
      <c r="AJ30" s="73" t="n">
        <v>5</v>
      </c>
      <c r="AK30" s="73" t="n">
        <v>2</v>
      </c>
      <c r="AL30" s="73" t="n">
        <v>1</v>
      </c>
      <c r="AM30" s="73" t="n">
        <v>11</v>
      </c>
      <c r="AN30" s="73" t="s">
        <v>64</v>
      </c>
      <c r="AO30" s="73" t="n">
        <v>0</v>
      </c>
      <c r="AP30" s="73" t="n">
        <f aca="false">IFERROR(J30-SUM(AM30:AO30),0)</f>
        <v>0</v>
      </c>
    </row>
    <row r="31" customFormat="false" ht="15" hidden="false" customHeight="false" outlineLevel="0" collapsed="false">
      <c r="A31" s="63" t="s">
        <v>97</v>
      </c>
      <c r="B31" s="64" t="n">
        <v>19705</v>
      </c>
      <c r="C31" s="64" t="s">
        <v>16</v>
      </c>
      <c r="D31" s="64" t="s">
        <v>61</v>
      </c>
      <c r="E31" s="65" t="n">
        <v>44635</v>
      </c>
      <c r="F31" s="66" t="str">
        <f aca="true">DATEDIF(E31,TODAY(),"y")&amp;" years,"&amp;DATEDIF(E31,TODAY(),"ym")</f>
        <v>2 years,4</v>
      </c>
      <c r="G31" s="66" t="s">
        <v>62</v>
      </c>
      <c r="H31" s="67" t="s">
        <v>63</v>
      </c>
      <c r="I31" s="68" t="n">
        <v>559</v>
      </c>
      <c r="J31" s="68" t="n">
        <v>6</v>
      </c>
      <c r="K31" s="68" t="n">
        <v>201494</v>
      </c>
      <c r="L31" s="69" t="n">
        <f aca="false">IFERROR(J31/I31,0)</f>
        <v>0.0107334525939177</v>
      </c>
      <c r="M31" s="68" t="n">
        <f aca="false">IFERROR(K31/J31,0)</f>
        <v>33582.3333333333</v>
      </c>
      <c r="N31" s="70" t="n">
        <v>409486.48</v>
      </c>
      <c r="O31" s="70" t="n">
        <f aca="false">(N31/31)*31</f>
        <v>409486.48</v>
      </c>
      <c r="P31" s="71"/>
      <c r="Q31" s="72" t="str">
        <f aca="false">+IF((K31/O31)&gt;0.8,"Green",IF((K31/O31)&gt;0.65,"Amber","Red"))</f>
        <v>Red</v>
      </c>
      <c r="R31" s="72" t="e">
        <f aca="false">+IF((L31/P31)&gt;0.8,"Green",IF((L31/P31)&gt;0.5,"Amber","Red"))</f>
        <v>#DIV/0!</v>
      </c>
      <c r="S31" s="73" t="str">
        <f aca="false">IF(Q31="Red","1",IF(Q31="Amber","2","3"))</f>
        <v>1</v>
      </c>
      <c r="T31" s="73" t="e">
        <f aca="false">IF(R31="Red","1",IF(R31="Amber","2","3"))</f>
        <v>#DIV/0!</v>
      </c>
      <c r="U31" s="73" t="e">
        <f aca="false">IF(S31&gt;T31,T31,S31)</f>
        <v>#DIV/0!</v>
      </c>
      <c r="V31" s="74" t="str">
        <f aca="false">Q31</f>
        <v>Red</v>
      </c>
      <c r="W31" s="75" t="e">
        <f aca="false">IF(R31="Red",+((P31*0.51)-L31)*I31,"-")</f>
        <v>#DIV/0!</v>
      </c>
      <c r="X31" s="76" t="n">
        <f aca="false">IF(Q31="Red",+(O31*0.65)-K31,"-")</f>
        <v>64672.212</v>
      </c>
      <c r="Y31" s="77" t="e">
        <f aca="false">IF(R31="Green","-",+((P31*0.81)-L31)*I31)</f>
        <v>#DIV/0!</v>
      </c>
      <c r="Z31" s="76" t="n">
        <f aca="false">IF(Q31="Green","-",+(O31*0.81)-K31)</f>
        <v>130190.0488</v>
      </c>
      <c r="AA31" s="78" t="n">
        <v>0.955145118733509</v>
      </c>
      <c r="AB31" s="78" t="n">
        <v>0.0448548812664908</v>
      </c>
      <c r="AC31" s="79" t="n">
        <v>0.103703703703704</v>
      </c>
      <c r="AD31" s="79" t="s">
        <v>64</v>
      </c>
      <c r="AE31" s="73" t="n">
        <v>26</v>
      </c>
      <c r="AF31" s="73" t="n">
        <v>4</v>
      </c>
      <c r="AG31" s="73" t="n">
        <v>0</v>
      </c>
      <c r="AH31" s="73" t="n">
        <v>2</v>
      </c>
      <c r="AI31" s="73" t="n">
        <v>1</v>
      </c>
      <c r="AJ31" s="73" t="n">
        <v>3</v>
      </c>
      <c r="AK31" s="73" t="n">
        <v>2</v>
      </c>
      <c r="AL31" s="73" t="n">
        <v>0</v>
      </c>
      <c r="AM31" s="73" t="n">
        <v>6</v>
      </c>
      <c r="AN31" s="73" t="s">
        <v>64</v>
      </c>
      <c r="AO31" s="73" t="n">
        <v>0</v>
      </c>
      <c r="AP31" s="73" t="n">
        <f aca="false">IFERROR(J31-SUM(AM31:AO31),0)</f>
        <v>0</v>
      </c>
    </row>
    <row r="32" customFormat="false" ht="15" hidden="false" customHeight="false" outlineLevel="0" collapsed="false">
      <c r="A32" s="63" t="s">
        <v>98</v>
      </c>
      <c r="B32" s="64" t="n">
        <v>19661</v>
      </c>
      <c r="C32" s="64" t="s">
        <v>16</v>
      </c>
      <c r="D32" s="64" t="s">
        <v>61</v>
      </c>
      <c r="E32" s="65" t="n">
        <v>44628</v>
      </c>
      <c r="F32" s="66" t="str">
        <f aca="true">DATEDIF(E32,TODAY(),"y")&amp;" years,"&amp;DATEDIF(E32,TODAY(),"ym")</f>
        <v>2 years,5</v>
      </c>
      <c r="G32" s="66" t="s">
        <v>62</v>
      </c>
      <c r="H32" s="67" t="s">
        <v>63</v>
      </c>
      <c r="I32" s="68" t="n">
        <v>521</v>
      </c>
      <c r="J32" s="68" t="n">
        <v>10</v>
      </c>
      <c r="K32" s="68" t="n">
        <v>270243</v>
      </c>
      <c r="L32" s="69" t="n">
        <f aca="false">IFERROR(J32/I32,0)</f>
        <v>0.0191938579654511</v>
      </c>
      <c r="M32" s="68" t="n">
        <f aca="false">IFERROR(K32/J32,0)</f>
        <v>27024.3</v>
      </c>
      <c r="N32" s="70" t="n">
        <v>409486.48</v>
      </c>
      <c r="O32" s="70" t="n">
        <f aca="false">(N32/31)*31</f>
        <v>409486.48</v>
      </c>
      <c r="P32" s="71"/>
      <c r="Q32" s="72" t="str">
        <f aca="false">+IF((K32/O32)&gt;0.8,"Green",IF((K32/O32)&gt;0.65,"Amber","Red"))</f>
        <v>Amber</v>
      </c>
      <c r="R32" s="72" t="e">
        <f aca="false">+IF((L32/P32)&gt;0.8,"Green",IF((L32/P32)&gt;0.5,"Amber","Red"))</f>
        <v>#DIV/0!</v>
      </c>
      <c r="S32" s="73" t="str">
        <f aca="false">IF(Q32="Red","1",IF(Q32="Amber","2","3"))</f>
        <v>2</v>
      </c>
      <c r="T32" s="73" t="e">
        <f aca="false">IF(R32="Red","1",IF(R32="Amber","2","3"))</f>
        <v>#DIV/0!</v>
      </c>
      <c r="U32" s="73" t="e">
        <f aca="false">IF(S32&gt;T32,T32,S32)</f>
        <v>#DIV/0!</v>
      </c>
      <c r="V32" s="74" t="str">
        <f aca="false">Q32</f>
        <v>Amber</v>
      </c>
      <c r="W32" s="75" t="e">
        <f aca="false">IF(R32="Red",+((P32*0.51)-L32)*I32,"-")</f>
        <v>#DIV/0!</v>
      </c>
      <c r="X32" s="76" t="str">
        <f aca="false">IF(Q32="Red",+(O32*0.65)-K32,"-")</f>
        <v>-</v>
      </c>
      <c r="Y32" s="77" t="e">
        <f aca="false">IF(R32="Green","-",+((P32*0.81)-L32)*I32)</f>
        <v>#DIV/0!</v>
      </c>
      <c r="Z32" s="76" t="n">
        <f aca="false">IF(Q32="Green","-",+(O32*0.81)-K32)</f>
        <v>61441.0488</v>
      </c>
      <c r="AA32" s="78" t="n">
        <v>0.816489361702128</v>
      </c>
      <c r="AB32" s="78" t="n">
        <v>0.183510638297872</v>
      </c>
      <c r="AC32" s="79" t="n">
        <v>0.13040943287037</v>
      </c>
      <c r="AD32" s="79" t="s">
        <v>64</v>
      </c>
      <c r="AE32" s="73" t="n">
        <v>23</v>
      </c>
      <c r="AF32" s="73" t="n">
        <v>7</v>
      </c>
      <c r="AG32" s="73" t="n">
        <v>1</v>
      </c>
      <c r="AH32" s="73" t="n">
        <v>2</v>
      </c>
      <c r="AI32" s="73" t="n">
        <v>1</v>
      </c>
      <c r="AJ32" s="73" t="n">
        <v>5</v>
      </c>
      <c r="AK32" s="73" t="n">
        <v>4</v>
      </c>
      <c r="AL32" s="73" t="n">
        <v>0</v>
      </c>
      <c r="AM32" s="73" t="n">
        <v>10</v>
      </c>
      <c r="AN32" s="73" t="s">
        <v>64</v>
      </c>
      <c r="AO32" s="73" t="n">
        <v>0</v>
      </c>
      <c r="AP32" s="73" t="n">
        <f aca="false">IFERROR(J32-SUM(AM32:AO32),0)</f>
        <v>0</v>
      </c>
    </row>
    <row r="33" customFormat="false" ht="15" hidden="false" customHeight="false" outlineLevel="0" collapsed="false">
      <c r="A33" s="63" t="s">
        <v>99</v>
      </c>
      <c r="B33" s="64" t="n">
        <v>19818</v>
      </c>
      <c r="C33" s="64" t="s">
        <v>22</v>
      </c>
      <c r="D33" s="64" t="s">
        <v>61</v>
      </c>
      <c r="E33" s="65" t="n">
        <v>44644</v>
      </c>
      <c r="F33" s="66" t="str">
        <f aca="true">DATEDIF(E33,TODAY(),"y")&amp;" years,"&amp;DATEDIF(E33,TODAY(),"ym")</f>
        <v>2 years,4</v>
      </c>
      <c r="G33" s="66" t="s">
        <v>62</v>
      </c>
      <c r="H33" s="67" t="s">
        <v>63</v>
      </c>
      <c r="I33" s="68" t="n">
        <v>528</v>
      </c>
      <c r="J33" s="68" t="n">
        <v>10</v>
      </c>
      <c r="K33" s="68" t="n">
        <v>247477</v>
      </c>
      <c r="L33" s="69" t="n">
        <f aca="false">IFERROR(J33/I33,0)</f>
        <v>0.0189393939393939</v>
      </c>
      <c r="M33" s="68" t="n">
        <f aca="false">IFERROR(K33/J33,0)</f>
        <v>24747.7</v>
      </c>
      <c r="N33" s="70" t="n">
        <v>409486.48</v>
      </c>
      <c r="O33" s="70" t="n">
        <f aca="false">(N33/31)*31</f>
        <v>409486.48</v>
      </c>
      <c r="P33" s="71"/>
      <c r="Q33" s="72" t="str">
        <f aca="false">+IF((K33/O33)&gt;0.8,"Green",IF((K33/O33)&gt;0.65,"Amber","Red"))</f>
        <v>Red</v>
      </c>
      <c r="R33" s="72" t="e">
        <f aca="false">+IF((L33/P33)&gt;0.8,"Green",IF((L33/P33)&gt;0.5,"Amber","Red"))</f>
        <v>#DIV/0!</v>
      </c>
      <c r="S33" s="73" t="str">
        <f aca="false">IF(Q33="Red","1",IF(Q33="Amber","2","3"))</f>
        <v>1</v>
      </c>
      <c r="T33" s="73" t="e">
        <f aca="false">IF(R33="Red","1",IF(R33="Amber","2","3"))</f>
        <v>#DIV/0!</v>
      </c>
      <c r="U33" s="73" t="e">
        <f aca="false">IF(S33&gt;T33,T33,S33)</f>
        <v>#DIV/0!</v>
      </c>
      <c r="V33" s="74" t="str">
        <f aca="false">Q33</f>
        <v>Red</v>
      </c>
      <c r="W33" s="75" t="e">
        <f aca="false">IF(R33="Red",+((P33*0.51)-L33)*I33,"-")</f>
        <v>#DIV/0!</v>
      </c>
      <c r="X33" s="76" t="n">
        <f aca="false">IF(Q33="Red",+(O33*0.65)-K33,"-")</f>
        <v>18689.212</v>
      </c>
      <c r="Y33" s="77" t="e">
        <f aca="false">IF(R33="Green","-",+((P33*0.81)-L33)*I33)</f>
        <v>#DIV/0!</v>
      </c>
      <c r="Z33" s="76" t="n">
        <f aca="false">IF(Q33="Green","-",+(O33*0.81)-K33)</f>
        <v>84207.0488</v>
      </c>
      <c r="AA33" s="78" t="n">
        <v>0.964497041420118</v>
      </c>
      <c r="AB33" s="78" t="n">
        <v>0.0355029585798817</v>
      </c>
      <c r="AC33" s="79" t="n">
        <v>0.0695703125</v>
      </c>
      <c r="AD33" s="79" t="n">
        <v>0.0549447016460905</v>
      </c>
      <c r="AE33" s="73" t="n">
        <v>25</v>
      </c>
      <c r="AF33" s="73" t="n">
        <v>8</v>
      </c>
      <c r="AG33" s="73" t="n">
        <v>2</v>
      </c>
      <c r="AH33" s="73" t="n">
        <v>0</v>
      </c>
      <c r="AI33" s="73" t="n">
        <v>4</v>
      </c>
      <c r="AJ33" s="73" t="n">
        <v>1</v>
      </c>
      <c r="AK33" s="73" t="n">
        <v>4</v>
      </c>
      <c r="AL33" s="73" t="n">
        <v>1</v>
      </c>
      <c r="AM33" s="73" t="n">
        <v>9</v>
      </c>
      <c r="AN33" s="73" t="s">
        <v>64</v>
      </c>
      <c r="AO33" s="73" t="n">
        <v>0</v>
      </c>
      <c r="AP33" s="73" t="n">
        <f aca="false">IFERROR(J33-SUM(AM33:AO33),0)</f>
        <v>1</v>
      </c>
    </row>
    <row r="34" customFormat="false" ht="15" hidden="false" customHeight="false" outlineLevel="0" collapsed="false">
      <c r="A34" s="63" t="s">
        <v>100</v>
      </c>
      <c r="B34" s="64" t="n">
        <v>20012</v>
      </c>
      <c r="C34" s="64" t="s">
        <v>16</v>
      </c>
      <c r="D34" s="64" t="s">
        <v>61</v>
      </c>
      <c r="E34" s="65" t="n">
        <v>44662</v>
      </c>
      <c r="F34" s="66" t="str">
        <f aca="true">DATEDIF(E34,TODAY(),"y")&amp;" years,"&amp;DATEDIF(E34,TODAY(),"ym")</f>
        <v>2 years,3</v>
      </c>
      <c r="G34" s="66" t="s">
        <v>62</v>
      </c>
      <c r="H34" s="67" t="s">
        <v>63</v>
      </c>
      <c r="I34" s="68" t="n">
        <v>504</v>
      </c>
      <c r="J34" s="68" t="n">
        <v>15</v>
      </c>
      <c r="K34" s="68" t="n">
        <v>401334</v>
      </c>
      <c r="L34" s="69" t="n">
        <f aca="false">IFERROR(J34/I34,0)</f>
        <v>0.0297619047619048</v>
      </c>
      <c r="M34" s="68" t="n">
        <f aca="false">IFERROR(K34/J34,0)</f>
        <v>26755.6</v>
      </c>
      <c r="N34" s="70" t="n">
        <v>409486.48</v>
      </c>
      <c r="O34" s="70" t="n">
        <f aca="false">(N34/31)*31</f>
        <v>409486.48</v>
      </c>
      <c r="P34" s="71"/>
      <c r="Q34" s="72" t="str">
        <f aca="false">+IF((K34/O34)&gt;0.8,"Green",IF((K34/O34)&gt;0.65,"Amber","Red"))</f>
        <v>Green</v>
      </c>
      <c r="R34" s="72" t="e">
        <f aca="false">+IF((L34/P34)&gt;0.8,"Green",IF((L34/P34)&gt;0.5,"Amber","Red"))</f>
        <v>#DIV/0!</v>
      </c>
      <c r="S34" s="73" t="str">
        <f aca="false">IF(Q34="Red","1",IF(Q34="Amber","2","3"))</f>
        <v>3</v>
      </c>
      <c r="T34" s="73" t="e">
        <f aca="false">IF(R34="Red","1",IF(R34="Amber","2","3"))</f>
        <v>#DIV/0!</v>
      </c>
      <c r="U34" s="73" t="e">
        <f aca="false">IF(S34&gt;T34,T34,S34)</f>
        <v>#DIV/0!</v>
      </c>
      <c r="V34" s="74" t="str">
        <f aca="false">Q34</f>
        <v>Green</v>
      </c>
      <c r="W34" s="75" t="e">
        <f aca="false">IF(R34="Red",+((P34*0.51)-L34)*I34,"-")</f>
        <v>#DIV/0!</v>
      </c>
      <c r="X34" s="76" t="str">
        <f aca="false">IF(Q34="Red",+(O34*0.65)-K34,"-")</f>
        <v>-</v>
      </c>
      <c r="Y34" s="77" t="e">
        <f aca="false">IF(R34="Green","-",+((P34*0.81)-L34)*I34)</f>
        <v>#DIV/0!</v>
      </c>
      <c r="Z34" s="76" t="str">
        <f aca="false">IF(Q34="Green","-",+(O34*0.81)-K34)</f>
        <v>-</v>
      </c>
      <c r="AA34" s="78" t="n">
        <v>0.939481268011527</v>
      </c>
      <c r="AB34" s="78" t="n">
        <v>0.0605187319884726</v>
      </c>
      <c r="AC34" s="79" t="n">
        <v>0.119365277777778</v>
      </c>
      <c r="AD34" s="79" t="s">
        <v>64</v>
      </c>
      <c r="AE34" s="73" t="n">
        <v>25</v>
      </c>
      <c r="AF34" s="73" t="n">
        <v>11</v>
      </c>
      <c r="AG34" s="73" t="n">
        <v>1</v>
      </c>
      <c r="AH34" s="73" t="n">
        <v>3</v>
      </c>
      <c r="AI34" s="73" t="n">
        <v>5</v>
      </c>
      <c r="AJ34" s="73" t="n">
        <v>6</v>
      </c>
      <c r="AK34" s="73" t="n">
        <v>4</v>
      </c>
      <c r="AL34" s="73" t="n">
        <v>0</v>
      </c>
      <c r="AM34" s="73" t="n">
        <v>13</v>
      </c>
      <c r="AN34" s="73" t="s">
        <v>64</v>
      </c>
      <c r="AO34" s="73" t="n">
        <v>0</v>
      </c>
      <c r="AP34" s="73" t="n">
        <f aca="false">IFERROR(J34-SUM(AM34:AO34),0)</f>
        <v>2</v>
      </c>
    </row>
    <row r="35" customFormat="false" ht="15" hidden="false" customHeight="false" outlineLevel="0" collapsed="false">
      <c r="A35" s="63" t="s">
        <v>101</v>
      </c>
      <c r="B35" s="64" t="n">
        <v>20126</v>
      </c>
      <c r="C35" s="64" t="s">
        <v>16</v>
      </c>
      <c r="D35" s="64" t="s">
        <v>61</v>
      </c>
      <c r="E35" s="65" t="n">
        <v>44672</v>
      </c>
      <c r="F35" s="66" t="str">
        <f aca="true">DATEDIF(E35,TODAY(),"y")&amp;" years,"&amp;DATEDIF(E35,TODAY(),"ym")</f>
        <v>2 years,3</v>
      </c>
      <c r="G35" s="66" t="s">
        <v>62</v>
      </c>
      <c r="H35" s="67" t="s">
        <v>63</v>
      </c>
      <c r="I35" s="68" t="n">
        <v>522</v>
      </c>
      <c r="J35" s="68" t="n">
        <v>14</v>
      </c>
      <c r="K35" s="68" t="n">
        <v>295689</v>
      </c>
      <c r="L35" s="69" t="n">
        <f aca="false">IFERROR(J35/I35,0)</f>
        <v>0.0268199233716475</v>
      </c>
      <c r="M35" s="68" t="n">
        <f aca="false">IFERROR(K35/J35,0)</f>
        <v>21120.6428571429</v>
      </c>
      <c r="N35" s="70" t="n">
        <v>409486.48</v>
      </c>
      <c r="O35" s="70" t="n">
        <f aca="false">(N35/31)*31</f>
        <v>409486.48</v>
      </c>
      <c r="P35" s="71"/>
      <c r="Q35" s="72" t="str">
        <f aca="false">+IF((K35/O35)&gt;0.8,"Green",IF((K35/O35)&gt;0.65,"Amber","Red"))</f>
        <v>Amber</v>
      </c>
      <c r="R35" s="72" t="e">
        <f aca="false">+IF((L35/P35)&gt;0.8,"Green",IF((L35/P35)&gt;0.5,"Amber","Red"))</f>
        <v>#DIV/0!</v>
      </c>
      <c r="S35" s="73" t="str">
        <f aca="false">IF(Q35="Red","1",IF(Q35="Amber","2","3"))</f>
        <v>2</v>
      </c>
      <c r="T35" s="73" t="e">
        <f aca="false">IF(R35="Red","1",IF(R35="Amber","2","3"))</f>
        <v>#DIV/0!</v>
      </c>
      <c r="U35" s="73" t="e">
        <f aca="false">IF(S35&gt;T35,T35,S35)</f>
        <v>#DIV/0!</v>
      </c>
      <c r="V35" s="74" t="str">
        <f aca="false">Q35</f>
        <v>Amber</v>
      </c>
      <c r="W35" s="75" t="e">
        <f aca="false">IF(R35="Red",+((P35*0.51)-L35)*I35,"-")</f>
        <v>#DIV/0!</v>
      </c>
      <c r="X35" s="76" t="str">
        <f aca="false">IF(Q35="Red",+(O35*0.65)-K35,"-")</f>
        <v>-</v>
      </c>
      <c r="Y35" s="77" t="e">
        <f aca="false">IF(R35="Green","-",+((P35*0.81)-L35)*I35)</f>
        <v>#DIV/0!</v>
      </c>
      <c r="Z35" s="76" t="n">
        <f aca="false">IF(Q35="Green","-",+(O35*0.81)-K35)</f>
        <v>35995.0488</v>
      </c>
      <c r="AA35" s="78" t="n">
        <v>0.908847184986595</v>
      </c>
      <c r="AB35" s="78" t="n">
        <v>0.0911528150134048</v>
      </c>
      <c r="AC35" s="79" t="n">
        <v>0.140747599451303</v>
      </c>
      <c r="AD35" s="79" t="s">
        <v>64</v>
      </c>
      <c r="AE35" s="73" t="n">
        <v>27</v>
      </c>
      <c r="AF35" s="73" t="n">
        <v>12</v>
      </c>
      <c r="AG35" s="73" t="n">
        <v>2</v>
      </c>
      <c r="AH35" s="73" t="n">
        <v>0</v>
      </c>
      <c r="AI35" s="73" t="n">
        <v>3</v>
      </c>
      <c r="AJ35" s="73" t="n">
        <v>4</v>
      </c>
      <c r="AK35" s="73" t="n">
        <v>7</v>
      </c>
      <c r="AL35" s="73" t="n">
        <v>0</v>
      </c>
      <c r="AM35" s="73" t="n">
        <v>13</v>
      </c>
      <c r="AN35" s="73" t="s">
        <v>64</v>
      </c>
      <c r="AO35" s="73" t="n">
        <v>0</v>
      </c>
      <c r="AP35" s="73" t="n">
        <f aca="false">IFERROR(J35-SUM(AM35:AO35),0)</f>
        <v>1</v>
      </c>
    </row>
    <row r="36" customFormat="false" ht="15" hidden="false" customHeight="false" outlineLevel="0" collapsed="false">
      <c r="A36" s="63" t="s">
        <v>102</v>
      </c>
      <c r="B36" s="64" t="n">
        <v>20329</v>
      </c>
      <c r="C36" s="64" t="s">
        <v>15</v>
      </c>
      <c r="D36" s="64" t="s">
        <v>61</v>
      </c>
      <c r="E36" s="65" t="n">
        <v>44693</v>
      </c>
      <c r="F36" s="66" t="str">
        <f aca="true">DATEDIF(E36,TODAY(),"y")&amp;" years,"&amp;DATEDIF(E36,TODAY(),"ym")</f>
        <v>2 years,2</v>
      </c>
      <c r="G36" s="66" t="s">
        <v>62</v>
      </c>
      <c r="H36" s="67" t="s">
        <v>63</v>
      </c>
      <c r="I36" s="68" t="n">
        <v>467</v>
      </c>
      <c r="J36" s="68" t="n">
        <v>17</v>
      </c>
      <c r="K36" s="68" t="n">
        <v>404041</v>
      </c>
      <c r="L36" s="69" t="n">
        <f aca="false">IFERROR(J36/I36,0)</f>
        <v>0.0364025695931477</v>
      </c>
      <c r="M36" s="68" t="n">
        <f aca="false">IFERROR(K36/J36,0)</f>
        <v>23767.1176470588</v>
      </c>
      <c r="N36" s="70" t="n">
        <v>409486.48</v>
      </c>
      <c r="O36" s="70" t="n">
        <f aca="false">(N36/31)*31</f>
        <v>409486.48</v>
      </c>
      <c r="P36" s="71"/>
      <c r="Q36" s="72" t="str">
        <f aca="false">+IF((K36/O36)&gt;0.8,"Green",IF((K36/O36)&gt;0.65,"Amber","Red"))</f>
        <v>Green</v>
      </c>
      <c r="R36" s="72" t="e">
        <f aca="false">+IF((L36/P36)&gt;0.8,"Green",IF((L36/P36)&gt;0.5,"Amber","Red"))</f>
        <v>#DIV/0!</v>
      </c>
      <c r="S36" s="73" t="str">
        <f aca="false">IF(Q36="Red","1",IF(Q36="Amber","2","3"))</f>
        <v>3</v>
      </c>
      <c r="T36" s="73" t="e">
        <f aca="false">IF(R36="Red","1",IF(R36="Amber","2","3"))</f>
        <v>#DIV/0!</v>
      </c>
      <c r="U36" s="73" t="e">
        <f aca="false">IF(S36&gt;T36,T36,S36)</f>
        <v>#DIV/0!</v>
      </c>
      <c r="V36" s="74" t="str">
        <f aca="false">Q36</f>
        <v>Green</v>
      </c>
      <c r="W36" s="75" t="e">
        <f aca="false">IF(R36="Red",+((P36*0.51)-L36)*I36,"-")</f>
        <v>#DIV/0!</v>
      </c>
      <c r="X36" s="76" t="str">
        <f aca="false">IF(Q36="Red",+(O36*0.65)-K36,"-")</f>
        <v>-</v>
      </c>
      <c r="Y36" s="77" t="e">
        <f aca="false">IF(R36="Green","-",+((P36*0.81)-L36)*I36)</f>
        <v>#DIV/0!</v>
      </c>
      <c r="Z36" s="76" t="str">
        <f aca="false">IF(Q36="Green","-",+(O36*0.81)-K36)</f>
        <v>-</v>
      </c>
      <c r="AA36" s="78" t="n">
        <v>0.969879518072289</v>
      </c>
      <c r="AB36" s="78" t="n">
        <v>0.0301204819277108</v>
      </c>
      <c r="AC36" s="79" t="n">
        <v>0.084224537037037</v>
      </c>
      <c r="AD36" s="79" t="n">
        <v>4.62962962962963E-005</v>
      </c>
      <c r="AE36" s="73" t="n">
        <v>25</v>
      </c>
      <c r="AF36" s="73" t="n">
        <v>15</v>
      </c>
      <c r="AG36" s="73" t="n">
        <v>0</v>
      </c>
      <c r="AH36" s="73" t="n">
        <v>2</v>
      </c>
      <c r="AI36" s="73" t="n">
        <v>5</v>
      </c>
      <c r="AJ36" s="73" t="n">
        <v>6</v>
      </c>
      <c r="AK36" s="73" t="n">
        <v>6</v>
      </c>
      <c r="AL36" s="73" t="n">
        <v>0</v>
      </c>
      <c r="AM36" s="73" t="n">
        <v>17</v>
      </c>
      <c r="AN36" s="73" t="s">
        <v>64</v>
      </c>
      <c r="AO36" s="73" t="n">
        <v>0</v>
      </c>
      <c r="AP36" s="73" t="n">
        <f aca="false">IFERROR(J36-SUM(AM36:AO36),0)</f>
        <v>0</v>
      </c>
    </row>
    <row r="37" customFormat="false" ht="15" hidden="false" customHeight="false" outlineLevel="0" collapsed="false">
      <c r="A37" s="63" t="s">
        <v>103</v>
      </c>
      <c r="B37" s="64" t="n">
        <v>21585</v>
      </c>
      <c r="C37" s="64" t="s">
        <v>15</v>
      </c>
      <c r="D37" s="64" t="s">
        <v>61</v>
      </c>
      <c r="E37" s="65" t="n">
        <v>44789</v>
      </c>
      <c r="F37" s="66" t="str">
        <f aca="true">DATEDIF(E37,TODAY(),"y")&amp;" years,"&amp;DATEDIF(E37,TODAY(),"ym")</f>
        <v>1 years,11</v>
      </c>
      <c r="G37" s="66" t="s">
        <v>62</v>
      </c>
      <c r="H37" s="67" t="s">
        <v>90</v>
      </c>
      <c r="I37" s="68" t="n">
        <v>348</v>
      </c>
      <c r="J37" s="68" t="n">
        <v>3</v>
      </c>
      <c r="K37" s="68" t="n">
        <v>48113</v>
      </c>
      <c r="L37" s="69" t="n">
        <f aca="false">IFERROR(J37/I37,0)</f>
        <v>0.00862068965517241</v>
      </c>
      <c r="M37" s="68" t="n">
        <f aca="false">IFERROR(K37/J37,0)</f>
        <v>16037.6666666667</v>
      </c>
      <c r="N37" s="70" t="n">
        <v>282555</v>
      </c>
      <c r="O37" s="70" t="n">
        <f aca="false">(N37/31)*31</f>
        <v>282555</v>
      </c>
      <c r="P37" s="71"/>
      <c r="Q37" s="72" t="str">
        <f aca="false">+IF((K37/O37)&gt;0.8,"Green",IF((K37/O37)&gt;0.65,"Amber","Red"))</f>
        <v>Red</v>
      </c>
      <c r="R37" s="72" t="e">
        <f aca="false">+IF((L37/P37)&gt;0.8,"Green",IF((L37/P37)&gt;0.5,"Amber","Red"))</f>
        <v>#DIV/0!</v>
      </c>
      <c r="S37" s="73" t="str">
        <f aca="false">IF(Q37="Red","1",IF(Q37="Amber","2","3"))</f>
        <v>1</v>
      </c>
      <c r="T37" s="73" t="e">
        <f aca="false">IF(R37="Red","1",IF(R37="Amber","2","3"))</f>
        <v>#DIV/0!</v>
      </c>
      <c r="U37" s="73" t="e">
        <f aca="false">IF(S37&gt;T37,T37,S37)</f>
        <v>#DIV/0!</v>
      </c>
      <c r="V37" s="74" t="str">
        <f aca="false">Q37</f>
        <v>Red</v>
      </c>
      <c r="W37" s="75" t="e">
        <f aca="false">IF(R37="Red",+((P37*0.51)-L37)*I37,"-")</f>
        <v>#DIV/0!</v>
      </c>
      <c r="X37" s="76" t="n">
        <f aca="false">IF(Q37="Red",+(O37*0.65)-K37,"-")</f>
        <v>135547.75</v>
      </c>
      <c r="Y37" s="77" t="e">
        <f aca="false">IF(R37="Green","-",+((P37*0.81)-L37)*I37)</f>
        <v>#DIV/0!</v>
      </c>
      <c r="Z37" s="76" t="n">
        <f aca="false">IF(Q37="Green","-",+(O37*0.81)-K37)</f>
        <v>180756.55</v>
      </c>
      <c r="AA37" s="78" t="n">
        <v>0.91705069124424</v>
      </c>
      <c r="AB37" s="78" t="n">
        <v>0.0829493087557604</v>
      </c>
      <c r="AC37" s="79" t="n">
        <v>0.0738389756944444</v>
      </c>
      <c r="AD37" s="79" t="s">
        <v>64</v>
      </c>
      <c r="AE37" s="73" t="n">
        <v>16</v>
      </c>
      <c r="AF37" s="73" t="n">
        <v>3</v>
      </c>
      <c r="AG37" s="73" t="n">
        <v>0</v>
      </c>
      <c r="AH37" s="73" t="n">
        <v>0</v>
      </c>
      <c r="AI37" s="73" t="n">
        <v>0</v>
      </c>
      <c r="AJ37" s="73" t="n">
        <v>0</v>
      </c>
      <c r="AK37" s="73" t="n">
        <v>3</v>
      </c>
      <c r="AL37" s="73" t="n">
        <v>0</v>
      </c>
      <c r="AM37" s="73" t="n">
        <v>2</v>
      </c>
      <c r="AN37" s="73" t="s">
        <v>64</v>
      </c>
      <c r="AO37" s="73" t="n">
        <v>0</v>
      </c>
      <c r="AP37" s="73" t="n">
        <f aca="false">IFERROR(J37-SUM(AM37:AO37),0)</f>
        <v>1</v>
      </c>
    </row>
    <row r="38" customFormat="false" ht="15" hidden="false" customHeight="false" outlineLevel="0" collapsed="false">
      <c r="A38" s="63" t="s">
        <v>104</v>
      </c>
      <c r="B38" s="64" t="n">
        <v>21586</v>
      </c>
      <c r="C38" s="64" t="s">
        <v>22</v>
      </c>
      <c r="D38" s="64" t="s">
        <v>61</v>
      </c>
      <c r="E38" s="65" t="n">
        <v>44789</v>
      </c>
      <c r="F38" s="66" t="str">
        <f aca="true">DATEDIF(E38,TODAY(),"y")&amp;" years,"&amp;DATEDIF(E38,TODAY(),"ym")</f>
        <v>1 years,11</v>
      </c>
      <c r="G38" s="66" t="s">
        <v>62</v>
      </c>
      <c r="H38" s="67" t="s">
        <v>63</v>
      </c>
      <c r="I38" s="68" t="n">
        <v>541</v>
      </c>
      <c r="J38" s="68" t="n">
        <v>14</v>
      </c>
      <c r="K38" s="68" t="n">
        <v>365304</v>
      </c>
      <c r="L38" s="69" t="n">
        <f aca="false">IFERROR(J38/I38,0)</f>
        <v>0.0258780036968577</v>
      </c>
      <c r="M38" s="68" t="n">
        <f aca="false">IFERROR(K38/J38,0)</f>
        <v>26093.1428571429</v>
      </c>
      <c r="N38" s="70" t="n">
        <v>409486.48</v>
      </c>
      <c r="O38" s="70" t="n">
        <f aca="false">(N38/31)*31</f>
        <v>409486.48</v>
      </c>
      <c r="P38" s="71"/>
      <c r="Q38" s="72" t="str">
        <f aca="false">+IF((K38/O38)&gt;0.8,"Green",IF((K38/O38)&gt;0.65,"Amber","Red"))</f>
        <v>Green</v>
      </c>
      <c r="R38" s="72" t="e">
        <f aca="false">+IF((L38/P38)&gt;0.8,"Green",IF((L38/P38)&gt;0.5,"Amber","Red"))</f>
        <v>#DIV/0!</v>
      </c>
      <c r="S38" s="73" t="str">
        <f aca="false">IF(Q38="Red","1",IF(Q38="Amber","2","3"))</f>
        <v>3</v>
      </c>
      <c r="T38" s="73" t="e">
        <f aca="false">IF(R38="Red","1",IF(R38="Amber","2","3"))</f>
        <v>#DIV/0!</v>
      </c>
      <c r="U38" s="73" t="e">
        <f aca="false">IF(S38&gt;T38,T38,S38)</f>
        <v>#DIV/0!</v>
      </c>
      <c r="V38" s="74" t="str">
        <f aca="false">Q38</f>
        <v>Green</v>
      </c>
      <c r="W38" s="75" t="e">
        <f aca="false">IF(R38="Red",+((P38*0.51)-L38)*I38,"-")</f>
        <v>#DIV/0!</v>
      </c>
      <c r="X38" s="76" t="str">
        <f aca="false">IF(Q38="Red",+(O38*0.65)-K38,"-")</f>
        <v>-</v>
      </c>
      <c r="Y38" s="77" t="e">
        <f aca="false">IF(R38="Green","-",+((P38*0.81)-L38)*I38)</f>
        <v>#DIV/0!</v>
      </c>
      <c r="Z38" s="76" t="str">
        <f aca="false">IF(Q38="Green","-",+(O38*0.81)-K38)</f>
        <v>-</v>
      </c>
      <c r="AA38" s="78" t="n">
        <v>0.869458128078818</v>
      </c>
      <c r="AB38" s="78" t="n">
        <v>0.130541871921182</v>
      </c>
      <c r="AC38" s="79" t="n">
        <v>0.161519633058985</v>
      </c>
      <c r="AD38" s="79" t="s">
        <v>64</v>
      </c>
      <c r="AE38" s="73" t="n">
        <v>27</v>
      </c>
      <c r="AF38" s="73" t="n">
        <v>9</v>
      </c>
      <c r="AG38" s="73" t="n">
        <v>1</v>
      </c>
      <c r="AH38" s="73" t="n">
        <v>4</v>
      </c>
      <c r="AI38" s="73" t="n">
        <v>5</v>
      </c>
      <c r="AJ38" s="73" t="n">
        <v>5</v>
      </c>
      <c r="AK38" s="73" t="n">
        <v>3</v>
      </c>
      <c r="AL38" s="73" t="n">
        <v>1</v>
      </c>
      <c r="AM38" s="73" t="n">
        <v>12</v>
      </c>
      <c r="AN38" s="73" t="s">
        <v>64</v>
      </c>
      <c r="AO38" s="73" t="n">
        <v>0</v>
      </c>
      <c r="AP38" s="73" t="n">
        <f aca="false">IFERROR(J38-SUM(AM38:AO38),0)</f>
        <v>2</v>
      </c>
    </row>
    <row r="39" customFormat="false" ht="15" hidden="false" customHeight="false" outlineLevel="0" collapsed="false">
      <c r="A39" s="63" t="s">
        <v>105</v>
      </c>
      <c r="B39" s="64" t="n">
        <v>21199</v>
      </c>
      <c r="C39" s="64" t="s">
        <v>12</v>
      </c>
      <c r="D39" s="64" t="s">
        <v>61</v>
      </c>
      <c r="E39" s="65" t="n">
        <v>44762</v>
      </c>
      <c r="F39" s="66" t="str">
        <f aca="true">DATEDIF(E39,TODAY(),"y")&amp;" years,"&amp;DATEDIF(E39,TODAY(),"ym")</f>
        <v>2 years,0</v>
      </c>
      <c r="G39" s="66" t="s">
        <v>62</v>
      </c>
      <c r="H39" s="67" t="s">
        <v>63</v>
      </c>
      <c r="I39" s="68" t="n">
        <v>463</v>
      </c>
      <c r="J39" s="68" t="n">
        <v>14</v>
      </c>
      <c r="K39" s="68" t="n">
        <v>421688</v>
      </c>
      <c r="L39" s="69" t="n">
        <f aca="false">IFERROR(J39/I39,0)</f>
        <v>0.0302375809935205</v>
      </c>
      <c r="M39" s="68" t="n">
        <f aca="false">IFERROR(K39/J39,0)</f>
        <v>30120.5714285714</v>
      </c>
      <c r="N39" s="70" t="n">
        <v>409486.48</v>
      </c>
      <c r="O39" s="70" t="n">
        <f aca="false">(N39/31)*31</f>
        <v>409486.48</v>
      </c>
      <c r="P39" s="71"/>
      <c r="Q39" s="72" t="str">
        <f aca="false">+IF((K39/O39)&gt;0.8,"Green",IF((K39/O39)&gt;0.65,"Amber","Red"))</f>
        <v>Green</v>
      </c>
      <c r="R39" s="72" t="e">
        <f aca="false">+IF((L39/P39)&gt;0.8,"Green",IF((L39/P39)&gt;0.5,"Amber","Red"))</f>
        <v>#DIV/0!</v>
      </c>
      <c r="S39" s="73" t="str">
        <f aca="false">IF(Q39="Red","1",IF(Q39="Amber","2","3"))</f>
        <v>3</v>
      </c>
      <c r="T39" s="73" t="e">
        <f aca="false">IF(R39="Red","1",IF(R39="Amber","2","3"))</f>
        <v>#DIV/0!</v>
      </c>
      <c r="U39" s="73" t="e">
        <f aca="false">IF(S39&gt;T39,T39,S39)</f>
        <v>#DIV/0!</v>
      </c>
      <c r="V39" s="74" t="str">
        <f aca="false">Q39</f>
        <v>Green</v>
      </c>
      <c r="W39" s="75" t="e">
        <f aca="false">IF(R39="Red",+((P39*0.51)-L39)*I39,"-")</f>
        <v>#DIV/0!</v>
      </c>
      <c r="X39" s="76" t="str">
        <f aca="false">IF(Q39="Red",+(O39*0.65)-K39,"-")</f>
        <v>-</v>
      </c>
      <c r="Y39" s="77" t="e">
        <f aca="false">IF(R39="Green","-",+((P39*0.81)-L39)*I39)</f>
        <v>#DIV/0!</v>
      </c>
      <c r="Z39" s="76" t="str">
        <f aca="false">IF(Q39="Green","-",+(O39*0.81)-K39)</f>
        <v>-</v>
      </c>
      <c r="AA39" s="78" t="n">
        <v>0.94478527607362</v>
      </c>
      <c r="AB39" s="78" t="n">
        <v>0.0552147239263804</v>
      </c>
      <c r="AC39" s="79" t="n">
        <v>0.113330662393162</v>
      </c>
      <c r="AD39" s="79" t="s">
        <v>64</v>
      </c>
      <c r="AE39" s="73" t="n">
        <v>25</v>
      </c>
      <c r="AF39" s="73" t="n">
        <v>10</v>
      </c>
      <c r="AG39" s="73" t="n">
        <v>1</v>
      </c>
      <c r="AH39" s="73" t="n">
        <v>3</v>
      </c>
      <c r="AI39" s="73" t="n">
        <v>6</v>
      </c>
      <c r="AJ39" s="73" t="n">
        <v>3</v>
      </c>
      <c r="AK39" s="73" t="n">
        <v>4</v>
      </c>
      <c r="AL39" s="73" t="n">
        <v>1</v>
      </c>
      <c r="AM39" s="73" t="n">
        <v>13</v>
      </c>
      <c r="AN39" s="73" t="s">
        <v>64</v>
      </c>
      <c r="AO39" s="73" t="n">
        <v>0</v>
      </c>
      <c r="AP39" s="73" t="n">
        <f aca="false">IFERROR(J39-SUM(AM39:AO39),0)</f>
        <v>1</v>
      </c>
    </row>
    <row r="40" customFormat="false" ht="15" hidden="false" customHeight="false" outlineLevel="0" collapsed="false">
      <c r="A40" s="63" t="s">
        <v>106</v>
      </c>
      <c r="B40" s="64" t="n">
        <v>21313</v>
      </c>
      <c r="C40" s="64" t="s">
        <v>21</v>
      </c>
      <c r="D40" s="64" t="s">
        <v>61</v>
      </c>
      <c r="E40" s="65" t="n">
        <v>44770</v>
      </c>
      <c r="F40" s="66" t="str">
        <f aca="true">DATEDIF(E40,TODAY(),"y")&amp;" years,"&amp;DATEDIF(E40,TODAY(),"ym")</f>
        <v>2 years,0</v>
      </c>
      <c r="G40" s="66" t="s">
        <v>62</v>
      </c>
      <c r="H40" s="67" t="s">
        <v>63</v>
      </c>
      <c r="I40" s="68" t="n">
        <v>511</v>
      </c>
      <c r="J40" s="68" t="n">
        <v>7</v>
      </c>
      <c r="K40" s="68" t="n">
        <v>143040</v>
      </c>
      <c r="L40" s="69" t="n">
        <f aca="false">IFERROR(J40/I40,0)</f>
        <v>0.0136986301369863</v>
      </c>
      <c r="M40" s="68" t="n">
        <f aca="false">IFERROR(K40/J40,0)</f>
        <v>20434.2857142857</v>
      </c>
      <c r="N40" s="70" t="n">
        <v>409486.48</v>
      </c>
      <c r="O40" s="70" t="n">
        <f aca="false">(N40/31)*31</f>
        <v>409486.48</v>
      </c>
      <c r="P40" s="71"/>
      <c r="Q40" s="72" t="str">
        <f aca="false">+IF((K40/O40)&gt;0.8,"Green",IF((K40/O40)&gt;0.65,"Amber","Red"))</f>
        <v>Red</v>
      </c>
      <c r="R40" s="72" t="e">
        <f aca="false">+IF((L40/P40)&gt;0.8,"Green",IF((L40/P40)&gt;0.5,"Amber","Red"))</f>
        <v>#DIV/0!</v>
      </c>
      <c r="S40" s="73" t="str">
        <f aca="false">IF(Q40="Red","1",IF(Q40="Amber","2","3"))</f>
        <v>1</v>
      </c>
      <c r="T40" s="73" t="e">
        <f aca="false">IF(R40="Red","1",IF(R40="Amber","2","3"))</f>
        <v>#DIV/0!</v>
      </c>
      <c r="U40" s="73" t="e">
        <f aca="false">IF(S40&gt;T40,T40,S40)</f>
        <v>#DIV/0!</v>
      </c>
      <c r="V40" s="74" t="str">
        <f aca="false">Q40</f>
        <v>Red</v>
      </c>
      <c r="W40" s="75" t="e">
        <f aca="false">IF(R40="Red",+((P40*0.51)-L40)*I40,"-")</f>
        <v>#DIV/0!</v>
      </c>
      <c r="X40" s="76" t="n">
        <f aca="false">IF(Q40="Red",+(O40*0.65)-K40,"-")</f>
        <v>123126.212</v>
      </c>
      <c r="Y40" s="77" t="e">
        <f aca="false">IF(R40="Green","-",+((P40*0.81)-L40)*I40)</f>
        <v>#DIV/0!</v>
      </c>
      <c r="Z40" s="76" t="n">
        <f aca="false">IF(Q40="Green","-",+(O40*0.81)-K40)</f>
        <v>188644.0488</v>
      </c>
      <c r="AA40" s="78" t="n">
        <v>0.86031746031746</v>
      </c>
      <c r="AB40" s="78" t="n">
        <v>0.13968253968254</v>
      </c>
      <c r="AC40" s="79" t="n">
        <v>0.0926157407407407</v>
      </c>
      <c r="AD40" s="79" t="s">
        <v>64</v>
      </c>
      <c r="AE40" s="73" t="n">
        <v>22</v>
      </c>
      <c r="AF40" s="73" t="n">
        <v>6</v>
      </c>
      <c r="AG40" s="73" t="n">
        <v>0</v>
      </c>
      <c r="AH40" s="73" t="n">
        <v>1</v>
      </c>
      <c r="AI40" s="73" t="n">
        <v>4</v>
      </c>
      <c r="AJ40" s="73" t="n">
        <v>0</v>
      </c>
      <c r="AK40" s="73" t="n">
        <v>3</v>
      </c>
      <c r="AL40" s="73" t="n">
        <v>0</v>
      </c>
      <c r="AM40" s="73" t="n">
        <v>7</v>
      </c>
      <c r="AN40" s="73" t="s">
        <v>64</v>
      </c>
      <c r="AO40" s="73" t="n">
        <v>0</v>
      </c>
      <c r="AP40" s="73" t="n">
        <f aca="false">IFERROR(J40-SUM(AM40:AO40),0)</f>
        <v>0</v>
      </c>
    </row>
    <row r="41" customFormat="false" ht="15" hidden="false" customHeight="false" outlineLevel="0" collapsed="false">
      <c r="A41" s="63" t="s">
        <v>107</v>
      </c>
      <c r="B41" s="64" t="n">
        <v>21198</v>
      </c>
      <c r="C41" s="64" t="s">
        <v>22</v>
      </c>
      <c r="D41" s="64" t="s">
        <v>61</v>
      </c>
      <c r="E41" s="65" t="n">
        <v>44762</v>
      </c>
      <c r="F41" s="66" t="str">
        <f aca="true">DATEDIF(E41,TODAY(),"y")&amp;" years,"&amp;DATEDIF(E41,TODAY(),"ym")</f>
        <v>2 years,0</v>
      </c>
      <c r="G41" s="66" t="s">
        <v>62</v>
      </c>
      <c r="H41" s="67" t="s">
        <v>63</v>
      </c>
      <c r="I41" s="68" t="n">
        <v>540</v>
      </c>
      <c r="J41" s="68" t="n">
        <v>9</v>
      </c>
      <c r="K41" s="68" t="n">
        <v>197301</v>
      </c>
      <c r="L41" s="69" t="n">
        <f aca="false">IFERROR(J41/I41,0)</f>
        <v>0.0166666666666667</v>
      </c>
      <c r="M41" s="68" t="n">
        <f aca="false">IFERROR(K41/J41,0)</f>
        <v>21922.3333333333</v>
      </c>
      <c r="N41" s="70" t="n">
        <v>409486.48</v>
      </c>
      <c r="O41" s="70" t="n">
        <f aca="false">(N41/31)*31</f>
        <v>409486.48</v>
      </c>
      <c r="P41" s="71"/>
      <c r="Q41" s="72" t="str">
        <f aca="false">+IF((K41/O41)&gt;0.8,"Green",IF((K41/O41)&gt;0.65,"Amber","Red"))</f>
        <v>Red</v>
      </c>
      <c r="R41" s="72" t="e">
        <f aca="false">+IF((L41/P41)&gt;0.8,"Green",IF((L41/P41)&gt;0.5,"Amber","Red"))</f>
        <v>#DIV/0!</v>
      </c>
      <c r="S41" s="73" t="str">
        <f aca="false">IF(Q41="Red","1",IF(Q41="Amber","2","3"))</f>
        <v>1</v>
      </c>
      <c r="T41" s="73" t="e">
        <f aca="false">IF(R41="Red","1",IF(R41="Amber","2","3"))</f>
        <v>#DIV/0!</v>
      </c>
      <c r="U41" s="73" t="e">
        <f aca="false">IF(S41&gt;T41,T41,S41)</f>
        <v>#DIV/0!</v>
      </c>
      <c r="V41" s="74" t="str">
        <f aca="false">Q41</f>
        <v>Red</v>
      </c>
      <c r="W41" s="75" t="e">
        <f aca="false">IF(R41="Red",+((P41*0.51)-L41)*I41,"-")</f>
        <v>#DIV/0!</v>
      </c>
      <c r="X41" s="76" t="n">
        <f aca="false">IF(Q41="Red",+(O41*0.65)-K41,"-")</f>
        <v>68865.212</v>
      </c>
      <c r="Y41" s="77" t="e">
        <f aca="false">IF(R41="Green","-",+((P41*0.81)-L41)*I41)</f>
        <v>#DIV/0!</v>
      </c>
      <c r="Z41" s="76" t="n">
        <f aca="false">IF(Q41="Green","-",+(O41*0.81)-K41)</f>
        <v>134383.0488</v>
      </c>
      <c r="AA41" s="78" t="n">
        <v>0.939226519337017</v>
      </c>
      <c r="AB41" s="78" t="n">
        <v>0.0607734806629834</v>
      </c>
      <c r="AC41" s="79" t="n">
        <v>0.0629436728395062</v>
      </c>
      <c r="AD41" s="79" t="n">
        <v>0.0918105158730159</v>
      </c>
      <c r="AE41" s="73" t="n">
        <v>24</v>
      </c>
      <c r="AF41" s="73" t="n">
        <v>9</v>
      </c>
      <c r="AG41" s="73" t="n">
        <v>0</v>
      </c>
      <c r="AH41" s="73" t="n">
        <v>0</v>
      </c>
      <c r="AI41" s="73" t="n">
        <v>6</v>
      </c>
      <c r="AJ41" s="73" t="n">
        <v>1</v>
      </c>
      <c r="AK41" s="73" t="n">
        <v>1</v>
      </c>
      <c r="AL41" s="73" t="n">
        <v>1</v>
      </c>
      <c r="AM41" s="73" t="n">
        <v>9</v>
      </c>
      <c r="AN41" s="73" t="s">
        <v>64</v>
      </c>
      <c r="AO41" s="73" t="n">
        <v>0</v>
      </c>
      <c r="AP41" s="73" t="n">
        <f aca="false">IFERROR(J41-SUM(AM41:AO41),0)</f>
        <v>0</v>
      </c>
    </row>
    <row r="42" customFormat="false" ht="15" hidden="false" customHeight="false" outlineLevel="0" collapsed="false">
      <c r="A42" s="63" t="s">
        <v>108</v>
      </c>
      <c r="B42" s="64" t="n">
        <v>21283</v>
      </c>
      <c r="C42" s="64" t="s">
        <v>22</v>
      </c>
      <c r="D42" s="64" t="s">
        <v>61</v>
      </c>
      <c r="E42" s="65" t="n">
        <v>44769</v>
      </c>
      <c r="F42" s="66" t="str">
        <f aca="true">DATEDIF(E42,TODAY(),"y")&amp;" years,"&amp;DATEDIF(E42,TODAY(),"ym")</f>
        <v>2 years,0</v>
      </c>
      <c r="G42" s="66" t="s">
        <v>62</v>
      </c>
      <c r="H42" s="67" t="s">
        <v>69</v>
      </c>
      <c r="I42" s="68" t="n">
        <v>485</v>
      </c>
      <c r="J42" s="68" t="n">
        <v>21</v>
      </c>
      <c r="K42" s="68" t="n">
        <v>766243</v>
      </c>
      <c r="L42" s="69" t="n">
        <f aca="false">IFERROR(J42/I42,0)</f>
        <v>0.0432989690721649</v>
      </c>
      <c r="M42" s="68" t="n">
        <f aca="false">IFERROR(K42/J42,0)</f>
        <v>36487.7619047619</v>
      </c>
      <c r="N42" s="70" t="n">
        <v>1003337.28</v>
      </c>
      <c r="O42" s="70" t="n">
        <f aca="false">(N42/31)*31</f>
        <v>1003337.28</v>
      </c>
      <c r="P42" s="71"/>
      <c r="Q42" s="72" t="str">
        <f aca="false">+IF((K42/O42)&gt;0.8,"Green",IF((K42/O42)&gt;0.65,"Amber","Red"))</f>
        <v>Amber</v>
      </c>
      <c r="R42" s="72" t="e">
        <f aca="false">+IF((L42/P42)&gt;0.8,"Green",IF((L42/P42)&gt;0.5,"Amber","Red"))</f>
        <v>#DIV/0!</v>
      </c>
      <c r="S42" s="73" t="str">
        <f aca="false">IF(Q42="Red","1",IF(Q42="Amber","2","3"))</f>
        <v>2</v>
      </c>
      <c r="T42" s="73" t="e">
        <f aca="false">IF(R42="Red","1",IF(R42="Amber","2","3"))</f>
        <v>#DIV/0!</v>
      </c>
      <c r="U42" s="73" t="e">
        <f aca="false">IF(S42&gt;T42,T42,S42)</f>
        <v>#DIV/0!</v>
      </c>
      <c r="V42" s="74" t="str">
        <f aca="false">Q42</f>
        <v>Amber</v>
      </c>
      <c r="W42" s="75" t="e">
        <f aca="false">IF(R42="Red",+((P42*0.51)-L42)*I42,"-")</f>
        <v>#DIV/0!</v>
      </c>
      <c r="X42" s="76" t="str">
        <f aca="false">IF(Q42="Red",+(O42*0.65)-K42,"-")</f>
        <v>-</v>
      </c>
      <c r="Y42" s="77" t="e">
        <f aca="false">IF(R42="Green","-",+((P42*0.81)-L42)*I42)</f>
        <v>#DIV/0!</v>
      </c>
      <c r="Z42" s="76" t="n">
        <f aca="false">IF(Q42="Green","-",+(O42*0.81)-K42)</f>
        <v>46460.1968</v>
      </c>
      <c r="AA42" s="78" t="n">
        <v>0.900874635568513</v>
      </c>
      <c r="AB42" s="78" t="n">
        <v>0.0991253644314869</v>
      </c>
      <c r="AC42" s="79" t="n">
        <v>0.102021759259259</v>
      </c>
      <c r="AD42" s="79" t="s">
        <v>64</v>
      </c>
      <c r="AE42" s="73" t="n">
        <v>26</v>
      </c>
      <c r="AF42" s="73" t="n">
        <v>13</v>
      </c>
      <c r="AG42" s="73" t="n">
        <v>2</v>
      </c>
      <c r="AH42" s="73" t="n">
        <v>6</v>
      </c>
      <c r="AI42" s="73" t="n">
        <v>2</v>
      </c>
      <c r="AJ42" s="73" t="n">
        <v>11</v>
      </c>
      <c r="AK42" s="73" t="n">
        <v>6</v>
      </c>
      <c r="AL42" s="73" t="n">
        <v>2</v>
      </c>
      <c r="AM42" s="73" t="n">
        <v>20</v>
      </c>
      <c r="AN42" s="73" t="s">
        <v>64</v>
      </c>
      <c r="AO42" s="73" t="n">
        <v>0</v>
      </c>
      <c r="AP42" s="73" t="n">
        <f aca="false">IFERROR(J42-SUM(AM42:AO42),0)</f>
        <v>1</v>
      </c>
    </row>
    <row r="43" customFormat="false" ht="15" hidden="false" customHeight="false" outlineLevel="0" collapsed="false">
      <c r="A43" s="63" t="s">
        <v>109</v>
      </c>
      <c r="B43" s="64" t="n">
        <v>21623</v>
      </c>
      <c r="C43" s="64" t="s">
        <v>22</v>
      </c>
      <c r="D43" s="64" t="s">
        <v>61</v>
      </c>
      <c r="E43" s="65" t="n">
        <v>44768</v>
      </c>
      <c r="F43" s="66" t="str">
        <f aca="true">DATEDIF(E43,TODAY(),"y")&amp;" years,"&amp;DATEDIF(E43,TODAY(),"ym")</f>
        <v>2 years,0</v>
      </c>
      <c r="G43" s="66" t="s">
        <v>62</v>
      </c>
      <c r="H43" s="67" t="s">
        <v>85</v>
      </c>
      <c r="I43" s="68" t="n">
        <v>498</v>
      </c>
      <c r="J43" s="68" t="n">
        <v>13</v>
      </c>
      <c r="K43" s="68" t="n">
        <v>391703</v>
      </c>
      <c r="L43" s="69" t="n">
        <f aca="false">IFERROR(J43/I43,0)</f>
        <v>0.0261044176706827</v>
      </c>
      <c r="M43" s="68" t="n">
        <f aca="false">IFERROR(K43/J43,0)</f>
        <v>30131</v>
      </c>
      <c r="N43" s="70" t="n">
        <v>618930</v>
      </c>
      <c r="O43" s="70" t="n">
        <f aca="false">(N43/31)*31</f>
        <v>618930</v>
      </c>
      <c r="P43" s="71"/>
      <c r="Q43" s="72" t="str">
        <f aca="false">+IF((K43/O43)&gt;0.8,"Green",IF((K43/O43)&gt;0.65,"Amber","Red"))</f>
        <v>Red</v>
      </c>
      <c r="R43" s="72" t="e">
        <f aca="false">+IF((L43/P43)&gt;0.8,"Green",IF((L43/P43)&gt;0.5,"Amber","Red"))</f>
        <v>#DIV/0!</v>
      </c>
      <c r="S43" s="73" t="str">
        <f aca="false">IF(Q43="Red","1",IF(Q43="Amber","2","3"))</f>
        <v>1</v>
      </c>
      <c r="T43" s="73" t="e">
        <f aca="false">IF(R43="Red","1",IF(R43="Amber","2","3"))</f>
        <v>#DIV/0!</v>
      </c>
      <c r="U43" s="73" t="e">
        <f aca="false">IF(S43&gt;T43,T43,S43)</f>
        <v>#DIV/0!</v>
      </c>
      <c r="V43" s="74" t="str">
        <f aca="false">Q43</f>
        <v>Red</v>
      </c>
      <c r="W43" s="75" t="e">
        <f aca="false">IF(R43="Red",+((P43*0.51)-L43)*I43,"-")</f>
        <v>#DIV/0!</v>
      </c>
      <c r="X43" s="76" t="n">
        <f aca="false">IF(Q43="Red",+(O43*0.65)-K43,"-")</f>
        <v>10601.5</v>
      </c>
      <c r="Y43" s="77" t="e">
        <f aca="false">IF(R43="Green","-",+((P43*0.81)-L43)*I43)</f>
        <v>#DIV/0!</v>
      </c>
      <c r="Z43" s="76" t="n">
        <f aca="false">IF(Q43="Green","-",+(O43*0.81)-K43)</f>
        <v>109630.3</v>
      </c>
      <c r="AA43" s="78" t="n">
        <v>0.96056338028169</v>
      </c>
      <c r="AB43" s="78" t="n">
        <v>0.0394366197183099</v>
      </c>
      <c r="AC43" s="79" t="n">
        <v>0.112660185185185</v>
      </c>
      <c r="AD43" s="79" t="s">
        <v>64</v>
      </c>
      <c r="AE43" s="73" t="n">
        <v>25</v>
      </c>
      <c r="AF43" s="73" t="n">
        <v>10</v>
      </c>
      <c r="AG43" s="73" t="n">
        <v>0</v>
      </c>
      <c r="AH43" s="73" t="n">
        <v>3</v>
      </c>
      <c r="AI43" s="73" t="n">
        <v>6</v>
      </c>
      <c r="AJ43" s="73" t="n">
        <v>7</v>
      </c>
      <c r="AK43" s="73" t="n">
        <v>0</v>
      </c>
      <c r="AL43" s="73" t="n">
        <v>0</v>
      </c>
      <c r="AM43" s="73" t="n">
        <v>12</v>
      </c>
      <c r="AN43" s="73" t="s">
        <v>64</v>
      </c>
      <c r="AO43" s="73" t="n">
        <v>0</v>
      </c>
      <c r="AP43" s="73" t="n">
        <f aca="false">IFERROR(J43-SUM(AM43:AO43),0)</f>
        <v>1</v>
      </c>
    </row>
    <row r="44" customFormat="false" ht="15" hidden="false" customHeight="false" outlineLevel="0" collapsed="false">
      <c r="A44" s="63" t="s">
        <v>110</v>
      </c>
      <c r="B44" s="64" t="n">
        <v>21570</v>
      </c>
      <c r="C44" s="64" t="s">
        <v>12</v>
      </c>
      <c r="D44" s="64" t="s">
        <v>61</v>
      </c>
      <c r="E44" s="65" t="n">
        <v>44790</v>
      </c>
      <c r="F44" s="66" t="str">
        <f aca="true">DATEDIF(E44,TODAY(),"y")&amp;" years,"&amp;DATEDIF(E44,TODAY(),"ym")</f>
        <v>1 years,11</v>
      </c>
      <c r="G44" s="66" t="s">
        <v>62</v>
      </c>
      <c r="H44" s="67" t="s">
        <v>63</v>
      </c>
      <c r="I44" s="68" t="n">
        <v>545</v>
      </c>
      <c r="J44" s="68" t="n">
        <v>11</v>
      </c>
      <c r="K44" s="68" t="n">
        <v>233909</v>
      </c>
      <c r="L44" s="69" t="n">
        <f aca="false">IFERROR(J44/I44,0)</f>
        <v>0.0201834862385321</v>
      </c>
      <c r="M44" s="68" t="n">
        <f aca="false">IFERROR(K44/J44,0)</f>
        <v>21264.4545454545</v>
      </c>
      <c r="N44" s="70" t="n">
        <v>409486.48</v>
      </c>
      <c r="O44" s="70" t="n">
        <f aca="false">(N44/31)*31</f>
        <v>409486.48</v>
      </c>
      <c r="P44" s="71"/>
      <c r="Q44" s="72" t="str">
        <f aca="false">+IF((K44/O44)&gt;0.8,"Green",IF((K44/O44)&gt;0.65,"Amber","Red"))</f>
        <v>Red</v>
      </c>
      <c r="R44" s="72" t="e">
        <f aca="false">+IF((L44/P44)&gt;0.8,"Green",IF((L44/P44)&gt;0.5,"Amber","Red"))</f>
        <v>#DIV/0!</v>
      </c>
      <c r="S44" s="73" t="str">
        <f aca="false">IF(Q44="Red","1",IF(Q44="Amber","2","3"))</f>
        <v>1</v>
      </c>
      <c r="T44" s="73" t="e">
        <f aca="false">IF(R44="Red","1",IF(R44="Amber","2","3"))</f>
        <v>#DIV/0!</v>
      </c>
      <c r="U44" s="73" t="e">
        <f aca="false">IF(S44&gt;T44,T44,S44)</f>
        <v>#DIV/0!</v>
      </c>
      <c r="V44" s="74" t="str">
        <f aca="false">Q44</f>
        <v>Red</v>
      </c>
      <c r="W44" s="75" t="e">
        <f aca="false">IF(R44="Red",+((P44*0.51)-L44)*I44,"-")</f>
        <v>#DIV/0!</v>
      </c>
      <c r="X44" s="76" t="n">
        <f aca="false">IF(Q44="Red",+(O44*0.65)-K44,"-")</f>
        <v>32257.212</v>
      </c>
      <c r="Y44" s="77" t="e">
        <f aca="false">IF(R44="Green","-",+((P44*0.81)-L44)*I44)</f>
        <v>#DIV/0!</v>
      </c>
      <c r="Z44" s="76" t="n">
        <f aca="false">IF(Q44="Green","-",+(O44*0.81)-K44)</f>
        <v>97775.0488</v>
      </c>
      <c r="AA44" s="78" t="n">
        <v>0.888888888888889</v>
      </c>
      <c r="AB44" s="78" t="n">
        <v>0.111111111111111</v>
      </c>
      <c r="AC44" s="79" t="n">
        <v>0.099266975308642</v>
      </c>
      <c r="AD44" s="79" t="s">
        <v>64</v>
      </c>
      <c r="AE44" s="73" t="n">
        <v>24</v>
      </c>
      <c r="AF44" s="73" t="n">
        <v>8</v>
      </c>
      <c r="AG44" s="73" t="n">
        <v>2</v>
      </c>
      <c r="AH44" s="73" t="n">
        <v>1</v>
      </c>
      <c r="AI44" s="73" t="n">
        <v>5</v>
      </c>
      <c r="AJ44" s="73" t="n">
        <v>3</v>
      </c>
      <c r="AK44" s="73" t="n">
        <v>3</v>
      </c>
      <c r="AL44" s="73" t="n">
        <v>0</v>
      </c>
      <c r="AM44" s="73" t="n">
        <v>11</v>
      </c>
      <c r="AN44" s="73" t="s">
        <v>64</v>
      </c>
      <c r="AO44" s="73" t="n">
        <v>0</v>
      </c>
      <c r="AP44" s="73" t="n">
        <f aca="false">IFERROR(J44-SUM(AM44:AO44),0)</f>
        <v>0</v>
      </c>
    </row>
    <row r="45" customFormat="false" ht="15" hidden="false" customHeight="false" outlineLevel="0" collapsed="false">
      <c r="A45" s="63" t="s">
        <v>111</v>
      </c>
      <c r="B45" s="64" t="n">
        <v>21851</v>
      </c>
      <c r="C45" s="64" t="s">
        <v>15</v>
      </c>
      <c r="D45" s="64" t="s">
        <v>61</v>
      </c>
      <c r="E45" s="65" t="n">
        <v>44805</v>
      </c>
      <c r="F45" s="66" t="str">
        <f aca="true">DATEDIF(E45,TODAY(),"y")&amp;" years,"&amp;DATEDIF(E45,TODAY(),"ym")</f>
        <v>1 years,11</v>
      </c>
      <c r="G45" s="66" t="s">
        <v>62</v>
      </c>
      <c r="H45" s="67" t="s">
        <v>63</v>
      </c>
      <c r="I45" s="68" t="n">
        <v>610</v>
      </c>
      <c r="J45" s="68" t="n">
        <v>9</v>
      </c>
      <c r="K45" s="68" t="n">
        <v>277171</v>
      </c>
      <c r="L45" s="69" t="n">
        <f aca="false">IFERROR(J45/I45,0)</f>
        <v>0.0147540983606557</v>
      </c>
      <c r="M45" s="68" t="n">
        <f aca="false">IFERROR(K45/J45,0)</f>
        <v>30796.7777777778</v>
      </c>
      <c r="N45" s="70" t="n">
        <v>409486.48</v>
      </c>
      <c r="O45" s="70" t="n">
        <f aca="false">(N45/31)*31</f>
        <v>409486.48</v>
      </c>
      <c r="P45" s="71"/>
      <c r="Q45" s="72" t="str">
        <f aca="false">+IF((K45/O45)&gt;0.8,"Green",IF((K45/O45)&gt;0.65,"Amber","Red"))</f>
        <v>Amber</v>
      </c>
      <c r="R45" s="72" t="e">
        <f aca="false">+IF((L45/P45)&gt;0.8,"Green",IF((L45/P45)&gt;0.5,"Amber","Red"))</f>
        <v>#DIV/0!</v>
      </c>
      <c r="S45" s="73" t="str">
        <f aca="false">IF(Q45="Red","1",IF(Q45="Amber","2","3"))</f>
        <v>2</v>
      </c>
      <c r="T45" s="73" t="e">
        <f aca="false">IF(R45="Red","1",IF(R45="Amber","2","3"))</f>
        <v>#DIV/0!</v>
      </c>
      <c r="U45" s="73" t="e">
        <f aca="false">IF(S45&gt;T45,T45,S45)</f>
        <v>#DIV/0!</v>
      </c>
      <c r="V45" s="74" t="str">
        <f aca="false">Q45</f>
        <v>Amber</v>
      </c>
      <c r="W45" s="75" t="e">
        <f aca="false">IF(R45="Red",+((P45*0.51)-L45)*I45,"-")</f>
        <v>#DIV/0!</v>
      </c>
      <c r="X45" s="76" t="str">
        <f aca="false">IF(Q45="Red",+(O45*0.65)-K45,"-")</f>
        <v>-</v>
      </c>
      <c r="Y45" s="77" t="e">
        <f aca="false">IF(R45="Green","-",+((P45*0.81)-L45)*I45)</f>
        <v>#DIV/0!</v>
      </c>
      <c r="Z45" s="76" t="n">
        <f aca="false">IF(Q45="Green","-",+(O45*0.81)-K45)</f>
        <v>54513.0488</v>
      </c>
      <c r="AA45" s="78" t="n">
        <v>0.761904761904762</v>
      </c>
      <c r="AB45" s="78" t="n">
        <v>0.238095238095238</v>
      </c>
      <c r="AC45" s="79" t="n">
        <v>0.108002717391304</v>
      </c>
      <c r="AD45" s="79" t="s">
        <v>64</v>
      </c>
      <c r="AE45" s="73" t="n">
        <v>24</v>
      </c>
      <c r="AF45" s="73" t="n">
        <v>7</v>
      </c>
      <c r="AG45" s="73" t="n">
        <v>1</v>
      </c>
      <c r="AH45" s="73" t="n">
        <v>1</v>
      </c>
      <c r="AI45" s="73" t="n">
        <v>5</v>
      </c>
      <c r="AJ45" s="73" t="n">
        <v>4</v>
      </c>
      <c r="AK45" s="73" t="n">
        <v>0</v>
      </c>
      <c r="AL45" s="73" t="n">
        <v>0</v>
      </c>
      <c r="AM45" s="73" t="n">
        <v>8</v>
      </c>
      <c r="AN45" s="73" t="s">
        <v>64</v>
      </c>
      <c r="AO45" s="73" t="n">
        <v>0</v>
      </c>
      <c r="AP45" s="73" t="n">
        <f aca="false">IFERROR(J45-SUM(AM45:AO45),0)</f>
        <v>1</v>
      </c>
    </row>
    <row r="46" customFormat="false" ht="15" hidden="false" customHeight="false" outlineLevel="0" collapsed="false">
      <c r="A46" s="63" t="s">
        <v>112</v>
      </c>
      <c r="B46" s="64" t="n">
        <v>23798</v>
      </c>
      <c r="C46" s="64" t="s">
        <v>21</v>
      </c>
      <c r="D46" s="64" t="s">
        <v>61</v>
      </c>
      <c r="E46" s="65" t="n">
        <v>44916</v>
      </c>
      <c r="F46" s="66" t="str">
        <f aca="true">DATEDIF(E46,TODAY(),"y")&amp;" years,"&amp;DATEDIF(E46,TODAY(),"ym")</f>
        <v>1 years,7</v>
      </c>
      <c r="G46" s="66" t="s">
        <v>62</v>
      </c>
      <c r="H46" s="67" t="s">
        <v>90</v>
      </c>
      <c r="I46" s="68" t="n">
        <v>559</v>
      </c>
      <c r="J46" s="68" t="n">
        <v>2</v>
      </c>
      <c r="K46" s="68" t="n">
        <v>209314</v>
      </c>
      <c r="L46" s="69" t="n">
        <f aca="false">IFERROR(J46/I46,0)</f>
        <v>0.0035778175313059</v>
      </c>
      <c r="M46" s="68" t="n">
        <f aca="false">IFERROR(K46/J46,0)</f>
        <v>104657</v>
      </c>
      <c r="N46" s="70" t="n">
        <v>282555</v>
      </c>
      <c r="O46" s="70" t="n">
        <f aca="false">(N46/31)*31</f>
        <v>282555</v>
      </c>
      <c r="P46" s="71"/>
      <c r="Q46" s="72" t="str">
        <f aca="false">+IF((K46/O46)&gt;0.8,"Green",IF((K46/O46)&gt;0.65,"Amber","Red"))</f>
        <v>Amber</v>
      </c>
      <c r="R46" s="72" t="e">
        <f aca="false">+IF((L46/P46)&gt;0.8,"Green",IF((L46/P46)&gt;0.5,"Amber","Red"))</f>
        <v>#DIV/0!</v>
      </c>
      <c r="S46" s="73" t="str">
        <f aca="false">IF(Q46="Red","1",IF(Q46="Amber","2","3"))</f>
        <v>2</v>
      </c>
      <c r="T46" s="73" t="e">
        <f aca="false">IF(R46="Red","1",IF(R46="Amber","2","3"))</f>
        <v>#DIV/0!</v>
      </c>
      <c r="U46" s="73" t="e">
        <f aca="false">IF(S46&gt;T46,T46,S46)</f>
        <v>#DIV/0!</v>
      </c>
      <c r="V46" s="74" t="str">
        <f aca="false">Q46</f>
        <v>Amber</v>
      </c>
      <c r="W46" s="75" t="e">
        <f aca="false">IF(R46="Red",+((P46*0.51)-L46)*I46,"-")</f>
        <v>#DIV/0!</v>
      </c>
      <c r="X46" s="76" t="str">
        <f aca="false">IF(Q46="Red",+(O46*0.65)-K46,"-")</f>
        <v>-</v>
      </c>
      <c r="Y46" s="77" t="e">
        <f aca="false">IF(R46="Green","-",+((P46*0.81)-L46)*I46)</f>
        <v>#DIV/0!</v>
      </c>
      <c r="Z46" s="76" t="n">
        <f aca="false">IF(Q46="Green","-",+(O46*0.81)-K46)</f>
        <v>19555.5500000001</v>
      </c>
      <c r="AA46" s="78" t="n">
        <v>0.802850356294537</v>
      </c>
      <c r="AB46" s="78" t="n">
        <v>0.197149643705463</v>
      </c>
      <c r="AC46" s="79" t="n">
        <v>0.0831601851851852</v>
      </c>
      <c r="AD46" s="79" t="s">
        <v>64</v>
      </c>
      <c r="AE46" s="73" t="n">
        <v>25</v>
      </c>
      <c r="AF46" s="73" t="n">
        <v>1</v>
      </c>
      <c r="AG46" s="73" t="n">
        <v>0</v>
      </c>
      <c r="AH46" s="73" t="n">
        <v>1</v>
      </c>
      <c r="AI46" s="73" t="n">
        <v>1</v>
      </c>
      <c r="AJ46" s="73" t="n">
        <v>1</v>
      </c>
      <c r="AK46" s="73" t="n">
        <v>0</v>
      </c>
      <c r="AL46" s="73" t="n">
        <v>0</v>
      </c>
      <c r="AM46" s="73" t="n">
        <v>2</v>
      </c>
      <c r="AN46" s="73" t="s">
        <v>64</v>
      </c>
      <c r="AO46" s="73" t="n">
        <v>0</v>
      </c>
      <c r="AP46" s="73" t="n">
        <f aca="false">IFERROR(J46-SUM(AM46:AO46),0)</f>
        <v>0</v>
      </c>
    </row>
    <row r="47" customFormat="false" ht="15" hidden="false" customHeight="false" outlineLevel="0" collapsed="false">
      <c r="A47" s="63" t="s">
        <v>113</v>
      </c>
      <c r="B47" s="64" t="n">
        <v>23923</v>
      </c>
      <c r="C47" s="64" t="s">
        <v>22</v>
      </c>
      <c r="D47" s="64" t="s">
        <v>61</v>
      </c>
      <c r="E47" s="65" t="n">
        <v>44932</v>
      </c>
      <c r="F47" s="66" t="str">
        <f aca="true">DATEDIF(E47,TODAY(),"y")&amp;" years,"&amp;DATEDIF(E47,TODAY(),"ym")</f>
        <v>1 years,7</v>
      </c>
      <c r="G47" s="66" t="s">
        <v>62</v>
      </c>
      <c r="H47" s="67" t="s">
        <v>85</v>
      </c>
      <c r="I47" s="68" t="n">
        <v>489</v>
      </c>
      <c r="J47" s="68" t="n">
        <v>13</v>
      </c>
      <c r="K47" s="68" t="n">
        <v>339218</v>
      </c>
      <c r="L47" s="69" t="n">
        <f aca="false">IFERROR(J47/I47,0)</f>
        <v>0.0265848670756646</v>
      </c>
      <c r="M47" s="68" t="n">
        <f aca="false">IFERROR(K47/J47,0)</f>
        <v>26093.6923076923</v>
      </c>
      <c r="N47" s="70" t="n">
        <v>618930</v>
      </c>
      <c r="O47" s="70" t="n">
        <f aca="false">(N47/31)*31</f>
        <v>618930</v>
      </c>
      <c r="P47" s="71"/>
      <c r="Q47" s="72" t="str">
        <f aca="false">+IF((K47/O47)&gt;0.8,"Green",IF((K47/O47)&gt;0.65,"Amber","Red"))</f>
        <v>Red</v>
      </c>
      <c r="R47" s="72" t="e">
        <f aca="false">+IF((L47/P47)&gt;0.8,"Green",IF((L47/P47)&gt;0.5,"Amber","Red"))</f>
        <v>#DIV/0!</v>
      </c>
      <c r="S47" s="73" t="str">
        <f aca="false">IF(Q47="Red","1",IF(Q47="Amber","2","3"))</f>
        <v>1</v>
      </c>
      <c r="T47" s="73" t="e">
        <f aca="false">IF(R47="Red","1",IF(R47="Amber","2","3"))</f>
        <v>#DIV/0!</v>
      </c>
      <c r="U47" s="73" t="e">
        <f aca="false">IF(S47&gt;T47,T47,S47)</f>
        <v>#DIV/0!</v>
      </c>
      <c r="V47" s="74" t="str">
        <f aca="false">Q47</f>
        <v>Red</v>
      </c>
      <c r="W47" s="75" t="e">
        <f aca="false">IF(R47="Red",+((P47*0.51)-L47)*I47,"-")</f>
        <v>#DIV/0!</v>
      </c>
      <c r="X47" s="76" t="n">
        <f aca="false">IF(Q47="Red",+(O47*0.65)-K47,"-")</f>
        <v>63086.5</v>
      </c>
      <c r="Y47" s="77" t="e">
        <f aca="false">IF(R47="Green","-",+((P47*0.81)-L47)*I47)</f>
        <v>#DIV/0!</v>
      </c>
      <c r="Z47" s="76" t="n">
        <f aca="false">IF(Q47="Green","-",+(O47*0.81)-K47)</f>
        <v>162115.3</v>
      </c>
      <c r="AA47" s="78" t="n">
        <v>0.932394366197183</v>
      </c>
      <c r="AB47" s="78" t="n">
        <v>0.0676056338028169</v>
      </c>
      <c r="AC47" s="79" t="n">
        <v>0.115988618827161</v>
      </c>
      <c r="AD47" s="79" t="s">
        <v>64</v>
      </c>
      <c r="AE47" s="73" t="n">
        <v>24</v>
      </c>
      <c r="AF47" s="73" t="n">
        <v>13</v>
      </c>
      <c r="AG47" s="73" t="n">
        <v>0</v>
      </c>
      <c r="AH47" s="73" t="n">
        <v>0</v>
      </c>
      <c r="AI47" s="73" t="n">
        <v>5</v>
      </c>
      <c r="AJ47" s="73" t="n">
        <v>4</v>
      </c>
      <c r="AK47" s="73" t="n">
        <v>3</v>
      </c>
      <c r="AL47" s="73" t="n">
        <v>1</v>
      </c>
      <c r="AM47" s="73" t="n">
        <v>10</v>
      </c>
      <c r="AN47" s="73" t="s">
        <v>64</v>
      </c>
      <c r="AO47" s="73" t="n">
        <v>1</v>
      </c>
      <c r="AP47" s="73" t="n">
        <f aca="false">IFERROR(J47-SUM(AM47:AO47),0)</f>
        <v>2</v>
      </c>
    </row>
    <row r="48" customFormat="false" ht="15" hidden="false" customHeight="false" outlineLevel="0" collapsed="false">
      <c r="A48" s="63" t="s">
        <v>114</v>
      </c>
      <c r="B48" s="64" t="n">
        <v>23983</v>
      </c>
      <c r="C48" s="64" t="s">
        <v>12</v>
      </c>
      <c r="D48" s="64" t="s">
        <v>61</v>
      </c>
      <c r="E48" s="65" t="n">
        <v>44936</v>
      </c>
      <c r="F48" s="66" t="str">
        <f aca="true">DATEDIF(E48,TODAY(),"y")&amp;" years,"&amp;DATEDIF(E48,TODAY(),"ym")</f>
        <v>1 years,6</v>
      </c>
      <c r="G48" s="66" t="s">
        <v>62</v>
      </c>
      <c r="H48" s="67" t="s">
        <v>63</v>
      </c>
      <c r="I48" s="68" t="n">
        <v>482</v>
      </c>
      <c r="J48" s="68" t="n">
        <v>12</v>
      </c>
      <c r="K48" s="68" t="n">
        <v>307075</v>
      </c>
      <c r="L48" s="69" t="n">
        <f aca="false">IFERROR(J48/I48,0)</f>
        <v>0.024896265560166</v>
      </c>
      <c r="M48" s="68" t="n">
        <f aca="false">IFERROR(K48/J48,0)</f>
        <v>25589.5833333333</v>
      </c>
      <c r="N48" s="70" t="n">
        <v>409486.48</v>
      </c>
      <c r="O48" s="70" t="n">
        <f aca="false">(N48/31)*31</f>
        <v>409486.48</v>
      </c>
      <c r="P48" s="71"/>
      <c r="Q48" s="72" t="str">
        <f aca="false">+IF((K48/O48)&gt;0.8,"Green",IF((K48/O48)&gt;0.65,"Amber","Red"))</f>
        <v>Amber</v>
      </c>
      <c r="R48" s="72" t="e">
        <f aca="false">+IF((L48/P48)&gt;0.8,"Green",IF((L48/P48)&gt;0.5,"Amber","Red"))</f>
        <v>#DIV/0!</v>
      </c>
      <c r="S48" s="73" t="str">
        <f aca="false">IF(Q48="Red","1",IF(Q48="Amber","2","3"))</f>
        <v>2</v>
      </c>
      <c r="T48" s="73" t="e">
        <f aca="false">IF(R48="Red","1",IF(R48="Amber","2","3"))</f>
        <v>#DIV/0!</v>
      </c>
      <c r="U48" s="73" t="e">
        <f aca="false">IF(S48&gt;T48,T48,S48)</f>
        <v>#DIV/0!</v>
      </c>
      <c r="V48" s="74" t="str">
        <f aca="false">Q48</f>
        <v>Amber</v>
      </c>
      <c r="W48" s="75" t="e">
        <f aca="false">IF(R48="Red",+((P48*0.51)-L48)*I48,"-")</f>
        <v>#DIV/0!</v>
      </c>
      <c r="X48" s="76" t="str">
        <f aca="false">IF(Q48="Red",+(O48*0.65)-K48,"-")</f>
        <v>-</v>
      </c>
      <c r="Y48" s="77" t="e">
        <f aca="false">IF(R48="Green","-",+((P48*0.81)-L48)*I48)</f>
        <v>#DIV/0!</v>
      </c>
      <c r="Z48" s="76" t="n">
        <f aca="false">IF(Q48="Green","-",+(O48*0.81)-K48)</f>
        <v>24609.0488</v>
      </c>
      <c r="AA48" s="78" t="n">
        <v>0.815047021943574</v>
      </c>
      <c r="AB48" s="78" t="n">
        <v>0.184952978056426</v>
      </c>
      <c r="AC48" s="79" t="n">
        <v>0.103905998389694</v>
      </c>
      <c r="AD48" s="79" t="s">
        <v>64</v>
      </c>
      <c r="AE48" s="73" t="n">
        <v>23</v>
      </c>
      <c r="AF48" s="73" t="n">
        <v>7</v>
      </c>
      <c r="AG48" s="73" t="n">
        <v>2</v>
      </c>
      <c r="AH48" s="73" t="n">
        <v>3</v>
      </c>
      <c r="AI48" s="73" t="n">
        <v>4</v>
      </c>
      <c r="AJ48" s="73" t="n">
        <v>6</v>
      </c>
      <c r="AK48" s="73" t="n">
        <v>1</v>
      </c>
      <c r="AL48" s="73" t="n">
        <v>1</v>
      </c>
      <c r="AM48" s="73" t="n">
        <v>9</v>
      </c>
      <c r="AN48" s="73" t="s">
        <v>64</v>
      </c>
      <c r="AO48" s="73" t="n">
        <v>1</v>
      </c>
      <c r="AP48" s="73" t="n">
        <f aca="false">IFERROR(J48-SUM(AM48:AO48),0)</f>
        <v>2</v>
      </c>
    </row>
    <row r="49" customFormat="false" ht="15" hidden="false" customHeight="false" outlineLevel="0" collapsed="false">
      <c r="A49" s="63" t="s">
        <v>115</v>
      </c>
      <c r="B49" s="64" t="n">
        <v>24014</v>
      </c>
      <c r="C49" s="64" t="s">
        <v>22</v>
      </c>
      <c r="D49" s="64" t="s">
        <v>61</v>
      </c>
      <c r="E49" s="65" t="n">
        <v>44938</v>
      </c>
      <c r="F49" s="66" t="str">
        <f aca="true">DATEDIF(E49,TODAY(),"y")&amp;" years,"&amp;DATEDIF(E49,TODAY(),"ym")</f>
        <v>1 years,6</v>
      </c>
      <c r="G49" s="66" t="s">
        <v>62</v>
      </c>
      <c r="H49" s="67" t="s">
        <v>90</v>
      </c>
      <c r="I49" s="68" t="n">
        <v>322</v>
      </c>
      <c r="J49" s="68" t="n">
        <v>2</v>
      </c>
      <c r="K49" s="68" t="n">
        <v>34703</v>
      </c>
      <c r="L49" s="69" t="n">
        <f aca="false">IFERROR(J49/I49,0)</f>
        <v>0.0062111801242236</v>
      </c>
      <c r="M49" s="68" t="n">
        <f aca="false">IFERROR(K49/J49,0)</f>
        <v>17351.5</v>
      </c>
      <c r="N49" s="70" t="n">
        <v>282555</v>
      </c>
      <c r="O49" s="70" t="n">
        <f aca="false">(N49/31)*31</f>
        <v>282555</v>
      </c>
      <c r="P49" s="71"/>
      <c r="Q49" s="72" t="str">
        <f aca="false">+IF((K49/O49)&gt;0.8,"Green",IF((K49/O49)&gt;0.65,"Amber","Red"))</f>
        <v>Red</v>
      </c>
      <c r="R49" s="72" t="e">
        <f aca="false">+IF((L49/P49)&gt;0.8,"Green",IF((L49/P49)&gt;0.5,"Amber","Red"))</f>
        <v>#DIV/0!</v>
      </c>
      <c r="S49" s="73" t="str">
        <f aca="false">IF(Q49="Red","1",IF(Q49="Amber","2","3"))</f>
        <v>1</v>
      </c>
      <c r="T49" s="73" t="e">
        <f aca="false">IF(R49="Red","1",IF(R49="Amber","2","3"))</f>
        <v>#DIV/0!</v>
      </c>
      <c r="U49" s="73" t="e">
        <f aca="false">IF(S49&gt;T49,T49,S49)</f>
        <v>#DIV/0!</v>
      </c>
      <c r="V49" s="74" t="str">
        <f aca="false">Q49</f>
        <v>Red</v>
      </c>
      <c r="W49" s="75" t="e">
        <f aca="false">IF(R49="Red",+((P49*0.51)-L49)*I49,"-")</f>
        <v>#DIV/0!</v>
      </c>
      <c r="X49" s="76" t="n">
        <f aca="false">IF(Q49="Red",+(O49*0.65)-K49,"-")</f>
        <v>148957.75</v>
      </c>
      <c r="Y49" s="77" t="e">
        <f aca="false">IF(R49="Green","-",+((P49*0.81)-L49)*I49)</f>
        <v>#DIV/0!</v>
      </c>
      <c r="Z49" s="76" t="n">
        <f aca="false">IF(Q49="Green","-",+(O49*0.81)-K49)</f>
        <v>194166.55</v>
      </c>
      <c r="AA49" s="78" t="n">
        <v>0.907317073170732</v>
      </c>
      <c r="AB49" s="78" t="n">
        <v>0.0926829268292683</v>
      </c>
      <c r="AC49" s="79" t="n">
        <v>0.0577097800925926</v>
      </c>
      <c r="AD49" s="79" t="s">
        <v>64</v>
      </c>
      <c r="AE49" s="73" t="n">
        <v>16</v>
      </c>
      <c r="AF49" s="73" t="n">
        <v>1</v>
      </c>
      <c r="AG49" s="73" t="n">
        <v>0</v>
      </c>
      <c r="AH49" s="73" t="n">
        <v>1</v>
      </c>
      <c r="AI49" s="73" t="n">
        <v>1</v>
      </c>
      <c r="AJ49" s="73" t="n">
        <v>0</v>
      </c>
      <c r="AK49" s="73" t="n">
        <v>1</v>
      </c>
      <c r="AL49" s="73" t="n">
        <v>0</v>
      </c>
      <c r="AM49" s="73" t="n">
        <v>2</v>
      </c>
      <c r="AN49" s="73" t="s">
        <v>64</v>
      </c>
      <c r="AO49" s="73" t="n">
        <v>0</v>
      </c>
      <c r="AP49" s="73" t="n">
        <f aca="false">IFERROR(J49-SUM(AM49:AO49),0)</f>
        <v>0</v>
      </c>
    </row>
    <row r="50" customFormat="false" ht="15" hidden="false" customHeight="false" outlineLevel="0" collapsed="false">
      <c r="A50" s="63" t="s">
        <v>116</v>
      </c>
      <c r="B50" s="64" t="n">
        <v>24778</v>
      </c>
      <c r="C50" s="64" t="s">
        <v>15</v>
      </c>
      <c r="D50" s="64" t="s">
        <v>61</v>
      </c>
      <c r="E50" s="65" t="n">
        <v>45026</v>
      </c>
      <c r="F50" s="66" t="str">
        <f aca="true">DATEDIF(E50,TODAY(),"y")&amp;" years,"&amp;DATEDIF(E50,TODAY(),"ym")</f>
        <v>1 years,3</v>
      </c>
      <c r="G50" s="66" t="s">
        <v>62</v>
      </c>
      <c r="H50" s="67" t="s">
        <v>63</v>
      </c>
      <c r="I50" s="68" t="n">
        <v>556</v>
      </c>
      <c r="J50" s="68" t="n">
        <v>20</v>
      </c>
      <c r="K50" s="68" t="n">
        <v>529301</v>
      </c>
      <c r="L50" s="69" t="n">
        <f aca="false">IFERROR(J50/I50,0)</f>
        <v>0.0359712230215827</v>
      </c>
      <c r="M50" s="68" t="n">
        <f aca="false">IFERROR(K50/J50,0)</f>
        <v>26465.05</v>
      </c>
      <c r="N50" s="70" t="n">
        <v>409486.48</v>
      </c>
      <c r="O50" s="70" t="n">
        <f aca="false">(N50/31)*31</f>
        <v>409486.48</v>
      </c>
      <c r="P50" s="71"/>
      <c r="Q50" s="72" t="str">
        <f aca="false">+IF((K50/O50)&gt;0.8,"Green",IF((K50/O50)&gt;0.65,"Amber","Red"))</f>
        <v>Green</v>
      </c>
      <c r="R50" s="72" t="e">
        <f aca="false">+IF((L50/P50)&gt;0.8,"Green",IF((L50/P50)&gt;0.5,"Amber","Red"))</f>
        <v>#DIV/0!</v>
      </c>
      <c r="S50" s="73" t="str">
        <f aca="false">IF(Q50="Red","1",IF(Q50="Amber","2","3"))</f>
        <v>3</v>
      </c>
      <c r="T50" s="73" t="e">
        <f aca="false">IF(R50="Red","1",IF(R50="Amber","2","3"))</f>
        <v>#DIV/0!</v>
      </c>
      <c r="U50" s="73" t="e">
        <f aca="false">IF(S50&gt;T50,T50,S50)</f>
        <v>#DIV/0!</v>
      </c>
      <c r="V50" s="74" t="str">
        <f aca="false">Q50</f>
        <v>Green</v>
      </c>
      <c r="W50" s="75" t="e">
        <f aca="false">IF(R50="Red",+((P50*0.51)-L50)*I50,"-")</f>
        <v>#DIV/0!</v>
      </c>
      <c r="X50" s="76" t="str">
        <f aca="false">IF(Q50="Red",+(O50*0.65)-K50,"-")</f>
        <v>-</v>
      </c>
      <c r="Y50" s="77" t="e">
        <f aca="false">IF(R50="Green","-",+((P50*0.81)-L50)*I50)</f>
        <v>#DIV/0!</v>
      </c>
      <c r="Z50" s="76" t="str">
        <f aca="false">IF(Q50="Green","-",+(O50*0.81)-K50)</f>
        <v>-</v>
      </c>
      <c r="AA50" s="78" t="n">
        <v>0.697026022304833</v>
      </c>
      <c r="AB50" s="78" t="n">
        <v>0.302973977695167</v>
      </c>
      <c r="AC50" s="79" t="n">
        <v>0.124421296296296</v>
      </c>
      <c r="AD50" s="79" t="n">
        <v>0.0839109848484848</v>
      </c>
      <c r="AE50" s="73" t="n">
        <v>22</v>
      </c>
      <c r="AF50" s="73" t="n">
        <v>12</v>
      </c>
      <c r="AG50" s="73" t="n">
        <v>4</v>
      </c>
      <c r="AH50" s="73" t="n">
        <v>4</v>
      </c>
      <c r="AI50" s="73" t="n">
        <v>5</v>
      </c>
      <c r="AJ50" s="73" t="n">
        <v>5</v>
      </c>
      <c r="AK50" s="73" t="n">
        <v>9</v>
      </c>
      <c r="AL50" s="73" t="n">
        <v>1</v>
      </c>
      <c r="AM50" s="73" t="n">
        <v>20</v>
      </c>
      <c r="AN50" s="73" t="s">
        <v>64</v>
      </c>
      <c r="AO50" s="73" t="n">
        <v>0</v>
      </c>
      <c r="AP50" s="73" t="n">
        <f aca="false">IFERROR(J50-SUM(AM50:AO50),0)</f>
        <v>0</v>
      </c>
    </row>
    <row r="51" customFormat="false" ht="15" hidden="false" customHeight="false" outlineLevel="0" collapsed="false">
      <c r="A51" s="63" t="s">
        <v>117</v>
      </c>
      <c r="B51" s="64" t="n">
        <v>24854</v>
      </c>
      <c r="C51" s="64" t="s">
        <v>22</v>
      </c>
      <c r="D51" s="64" t="s">
        <v>61</v>
      </c>
      <c r="E51" s="65" t="n">
        <v>45033</v>
      </c>
      <c r="F51" s="66" t="str">
        <f aca="true">DATEDIF(E51,TODAY(),"y")&amp;" years,"&amp;DATEDIF(E51,TODAY(),"ym")</f>
        <v>1 years,3</v>
      </c>
      <c r="G51" s="66" t="s">
        <v>62</v>
      </c>
      <c r="H51" s="67" t="s">
        <v>63</v>
      </c>
      <c r="I51" s="68" t="n">
        <v>564</v>
      </c>
      <c r="J51" s="68" t="n">
        <v>19</v>
      </c>
      <c r="K51" s="68" t="n">
        <v>286400</v>
      </c>
      <c r="L51" s="69" t="n">
        <f aca="false">IFERROR(J51/I51,0)</f>
        <v>0.0336879432624113</v>
      </c>
      <c r="M51" s="68" t="n">
        <f aca="false">IFERROR(K51/J51,0)</f>
        <v>15073.6842105263</v>
      </c>
      <c r="N51" s="70" t="n">
        <v>409486.48</v>
      </c>
      <c r="O51" s="70" t="n">
        <f aca="false">(N51/31)*31</f>
        <v>409486.48</v>
      </c>
      <c r="P51" s="71"/>
      <c r="Q51" s="72" t="str">
        <f aca="false">+IF((K51/O51)&gt;0.8,"Green",IF((K51/O51)&gt;0.65,"Amber","Red"))</f>
        <v>Amber</v>
      </c>
      <c r="R51" s="72" t="e">
        <f aca="false">+IF((L51/P51)&gt;0.8,"Green",IF((L51/P51)&gt;0.5,"Amber","Red"))</f>
        <v>#DIV/0!</v>
      </c>
      <c r="S51" s="73" t="str">
        <f aca="false">IF(Q51="Red","1",IF(Q51="Amber","2","3"))</f>
        <v>2</v>
      </c>
      <c r="T51" s="73" t="e">
        <f aca="false">IF(R51="Red","1",IF(R51="Amber","2","3"))</f>
        <v>#DIV/0!</v>
      </c>
      <c r="U51" s="73" t="e">
        <f aca="false">IF(S51&gt;T51,T51,S51)</f>
        <v>#DIV/0!</v>
      </c>
      <c r="V51" s="74" t="str">
        <f aca="false">Q51</f>
        <v>Amber</v>
      </c>
      <c r="W51" s="75" t="e">
        <f aca="false">IF(R51="Red",+((P51*0.51)-L51)*I51,"-")</f>
        <v>#DIV/0!</v>
      </c>
      <c r="X51" s="76" t="str">
        <f aca="false">IF(Q51="Red",+(O51*0.65)-K51,"-")</f>
        <v>-</v>
      </c>
      <c r="Y51" s="77" t="e">
        <f aca="false">IF(R51="Green","-",+((P51*0.81)-L51)*I51)</f>
        <v>#DIV/0!</v>
      </c>
      <c r="Z51" s="76" t="n">
        <f aca="false">IF(Q51="Green","-",+(O51*0.81)-K51)</f>
        <v>45284.0488</v>
      </c>
      <c r="AA51" s="78" t="n">
        <v>0.736238532110092</v>
      </c>
      <c r="AB51" s="78" t="n">
        <v>0.263761467889908</v>
      </c>
      <c r="AC51" s="79" t="n">
        <v>0.0984384645061729</v>
      </c>
      <c r="AD51" s="79" t="n">
        <v>0.0791933760683761</v>
      </c>
      <c r="AE51" s="73" t="n">
        <v>26</v>
      </c>
      <c r="AF51" s="73" t="n">
        <v>15</v>
      </c>
      <c r="AG51" s="73" t="n">
        <v>2</v>
      </c>
      <c r="AH51" s="73" t="n">
        <v>2</v>
      </c>
      <c r="AI51" s="73" t="n">
        <v>10</v>
      </c>
      <c r="AJ51" s="73" t="n">
        <v>6</v>
      </c>
      <c r="AK51" s="73" t="n">
        <v>3</v>
      </c>
      <c r="AL51" s="73" t="n">
        <v>0</v>
      </c>
      <c r="AM51" s="73" t="n">
        <v>15</v>
      </c>
      <c r="AN51" s="73" t="s">
        <v>64</v>
      </c>
      <c r="AO51" s="73" t="n">
        <v>1</v>
      </c>
      <c r="AP51" s="73" t="n">
        <f aca="false">IFERROR(J51-SUM(AM51:AO51),0)</f>
        <v>3</v>
      </c>
    </row>
    <row r="52" customFormat="false" ht="15" hidden="false" customHeight="false" outlineLevel="0" collapsed="false">
      <c r="A52" s="63" t="s">
        <v>118</v>
      </c>
      <c r="B52" s="64" t="n">
        <v>24874</v>
      </c>
      <c r="C52" s="64" t="s">
        <v>16</v>
      </c>
      <c r="D52" s="64" t="s">
        <v>61</v>
      </c>
      <c r="E52" s="65" t="n">
        <v>45034</v>
      </c>
      <c r="F52" s="66" t="str">
        <f aca="true">DATEDIF(E52,TODAY(),"y")&amp;" years,"&amp;DATEDIF(E52,TODAY(),"ym")</f>
        <v>1 years,3</v>
      </c>
      <c r="G52" s="66" t="s">
        <v>62</v>
      </c>
      <c r="H52" s="67" t="s">
        <v>63</v>
      </c>
      <c r="I52" s="68" t="n">
        <v>510</v>
      </c>
      <c r="J52" s="68" t="n">
        <v>3</v>
      </c>
      <c r="K52" s="68" t="n">
        <v>102025</v>
      </c>
      <c r="L52" s="69" t="n">
        <f aca="false">IFERROR(J52/I52,0)</f>
        <v>0.00588235294117647</v>
      </c>
      <c r="M52" s="68" t="n">
        <f aca="false">IFERROR(K52/J52,0)</f>
        <v>34008.3333333333</v>
      </c>
      <c r="N52" s="70" t="n">
        <v>409486.48</v>
      </c>
      <c r="O52" s="70" t="n">
        <f aca="false">(N52/31)*31</f>
        <v>409486.48</v>
      </c>
      <c r="P52" s="71"/>
      <c r="Q52" s="72" t="str">
        <f aca="false">+IF((K52/O52)&gt;0.8,"Green",IF((K52/O52)&gt;0.65,"Amber","Red"))</f>
        <v>Red</v>
      </c>
      <c r="R52" s="72" t="e">
        <f aca="false">+IF((L52/P52)&gt;0.8,"Green",IF((L52/P52)&gt;0.5,"Amber","Red"))</f>
        <v>#DIV/0!</v>
      </c>
      <c r="S52" s="73" t="str">
        <f aca="false">IF(Q52="Red","1",IF(Q52="Amber","2","3"))</f>
        <v>1</v>
      </c>
      <c r="T52" s="73" t="e">
        <f aca="false">IF(R52="Red","1",IF(R52="Amber","2","3"))</f>
        <v>#DIV/0!</v>
      </c>
      <c r="U52" s="73" t="e">
        <f aca="false">IF(S52&gt;T52,T52,S52)</f>
        <v>#DIV/0!</v>
      </c>
      <c r="V52" s="74" t="str">
        <f aca="false">Q52</f>
        <v>Red</v>
      </c>
      <c r="W52" s="75" t="e">
        <f aca="false">IF(R52="Red",+((P52*0.51)-L52)*I52,"-")</f>
        <v>#DIV/0!</v>
      </c>
      <c r="X52" s="76" t="n">
        <f aca="false">IF(Q52="Red",+(O52*0.65)-K52,"-")</f>
        <v>164141.212</v>
      </c>
      <c r="Y52" s="77" t="e">
        <f aca="false">IF(R52="Green","-",+((P52*0.81)-L52)*I52)</f>
        <v>#DIV/0!</v>
      </c>
      <c r="Z52" s="76" t="n">
        <f aca="false">IF(Q52="Green","-",+(O52*0.81)-K52)</f>
        <v>229659.0488</v>
      </c>
      <c r="AA52" s="78" t="n">
        <v>0.927051671732523</v>
      </c>
      <c r="AB52" s="78" t="n">
        <v>0.0729483282674772</v>
      </c>
      <c r="AC52" s="79" t="n">
        <v>0.0996889467592593</v>
      </c>
      <c r="AD52" s="79" t="s">
        <v>64</v>
      </c>
      <c r="AE52" s="73" t="n">
        <v>24</v>
      </c>
      <c r="AF52" s="73" t="n">
        <v>2</v>
      </c>
      <c r="AG52" s="73" t="n">
        <v>0</v>
      </c>
      <c r="AH52" s="73" t="n">
        <v>1</v>
      </c>
      <c r="AI52" s="73" t="n">
        <v>1</v>
      </c>
      <c r="AJ52" s="73" t="n">
        <v>0</v>
      </c>
      <c r="AK52" s="73" t="n">
        <v>2</v>
      </c>
      <c r="AL52" s="73" t="n">
        <v>0</v>
      </c>
      <c r="AM52" s="73" t="n">
        <v>3</v>
      </c>
      <c r="AN52" s="73" t="s">
        <v>64</v>
      </c>
      <c r="AO52" s="73" t="n">
        <v>0</v>
      </c>
      <c r="AP52" s="73" t="n">
        <f aca="false">IFERROR(J52-SUM(AM52:AO52),0)</f>
        <v>0</v>
      </c>
    </row>
    <row r="53" customFormat="false" ht="15" hidden="false" customHeight="false" outlineLevel="0" collapsed="false">
      <c r="A53" s="63" t="s">
        <v>119</v>
      </c>
      <c r="B53" s="64" t="n">
        <v>24855</v>
      </c>
      <c r="C53" s="64" t="s">
        <v>21</v>
      </c>
      <c r="D53" s="64" t="s">
        <v>61</v>
      </c>
      <c r="E53" s="65" t="n">
        <v>45033</v>
      </c>
      <c r="F53" s="66" t="str">
        <f aca="true">DATEDIF(E53,TODAY(),"y")&amp;" years,"&amp;DATEDIF(E53,TODAY(),"ym")</f>
        <v>1 years,3</v>
      </c>
      <c r="G53" s="66" t="s">
        <v>62</v>
      </c>
      <c r="H53" s="67" t="s">
        <v>63</v>
      </c>
      <c r="I53" s="68" t="n">
        <v>486</v>
      </c>
      <c r="J53" s="68" t="n">
        <v>5</v>
      </c>
      <c r="K53" s="68" t="n">
        <v>157650</v>
      </c>
      <c r="L53" s="69" t="n">
        <f aca="false">IFERROR(J53/I53,0)</f>
        <v>0.0102880658436214</v>
      </c>
      <c r="M53" s="68" t="n">
        <f aca="false">IFERROR(K53/J53,0)</f>
        <v>31530</v>
      </c>
      <c r="N53" s="70" t="n">
        <v>409486.48</v>
      </c>
      <c r="O53" s="70" t="n">
        <f aca="false">(N53/31)*31</f>
        <v>409486.48</v>
      </c>
      <c r="P53" s="71"/>
      <c r="Q53" s="72" t="str">
        <f aca="false">+IF((K53/O53)&gt;0.8,"Green",IF((K53/O53)&gt;0.65,"Amber","Red"))</f>
        <v>Red</v>
      </c>
      <c r="R53" s="72" t="e">
        <f aca="false">+IF((L53/P53)&gt;0.8,"Green",IF((L53/P53)&gt;0.5,"Amber","Red"))</f>
        <v>#DIV/0!</v>
      </c>
      <c r="S53" s="73" t="str">
        <f aca="false">IF(Q53="Red","1",IF(Q53="Amber","2","3"))</f>
        <v>1</v>
      </c>
      <c r="T53" s="73" t="e">
        <f aca="false">IF(R53="Red","1",IF(R53="Amber","2","3"))</f>
        <v>#DIV/0!</v>
      </c>
      <c r="U53" s="73" t="e">
        <f aca="false">IF(S53&gt;T53,T53,S53)</f>
        <v>#DIV/0!</v>
      </c>
      <c r="V53" s="74" t="str">
        <f aca="false">Q53</f>
        <v>Red</v>
      </c>
      <c r="W53" s="75" t="e">
        <f aca="false">IF(R53="Red",+((P53*0.51)-L53)*I53,"-")</f>
        <v>#DIV/0!</v>
      </c>
      <c r="X53" s="76" t="n">
        <f aca="false">IF(Q53="Red",+(O53*0.65)-K53,"-")</f>
        <v>108516.212</v>
      </c>
      <c r="Y53" s="77" t="e">
        <f aca="false">IF(R53="Green","-",+((P53*0.81)-L53)*I53)</f>
        <v>#DIV/0!</v>
      </c>
      <c r="Z53" s="76" t="n">
        <f aca="false">IF(Q53="Green","-",+(O53*0.81)-K53)</f>
        <v>174034.0488</v>
      </c>
      <c r="AA53" s="78" t="n">
        <v>0.899328859060403</v>
      </c>
      <c r="AB53" s="78" t="n">
        <v>0.100671140939597</v>
      </c>
      <c r="AC53" s="79" t="n">
        <v>0.0806894841269841</v>
      </c>
      <c r="AD53" s="79" t="n">
        <v>0.0913425925925926</v>
      </c>
      <c r="AE53" s="73" t="n">
        <v>23</v>
      </c>
      <c r="AF53" s="73" t="n">
        <v>4</v>
      </c>
      <c r="AG53" s="73" t="n">
        <v>1</v>
      </c>
      <c r="AH53" s="73" t="n">
        <v>0</v>
      </c>
      <c r="AI53" s="73" t="n">
        <v>1</v>
      </c>
      <c r="AJ53" s="73" t="n">
        <v>0</v>
      </c>
      <c r="AK53" s="73" t="n">
        <v>3</v>
      </c>
      <c r="AL53" s="73" t="n">
        <v>1</v>
      </c>
      <c r="AM53" s="73" t="n">
        <v>5</v>
      </c>
      <c r="AN53" s="73" t="s">
        <v>64</v>
      </c>
      <c r="AO53" s="73" t="n">
        <v>0</v>
      </c>
      <c r="AP53" s="73" t="n">
        <f aca="false">IFERROR(J53-SUM(AM53:AO53),0)</f>
        <v>0</v>
      </c>
    </row>
    <row r="54" customFormat="false" ht="15" hidden="false" customHeight="false" outlineLevel="0" collapsed="false">
      <c r="A54" s="63" t="s">
        <v>120</v>
      </c>
      <c r="B54" s="64" t="n">
        <v>25739</v>
      </c>
      <c r="C54" s="64" t="s">
        <v>21</v>
      </c>
      <c r="D54" s="64" t="s">
        <v>61</v>
      </c>
      <c r="E54" s="65" t="n">
        <v>45139</v>
      </c>
      <c r="F54" s="66" t="str">
        <f aca="true">DATEDIF(E54,TODAY(),"y")&amp;" years,"&amp;DATEDIF(E54,TODAY(),"ym")</f>
        <v>1 years,0</v>
      </c>
      <c r="G54" s="66" t="s">
        <v>62</v>
      </c>
      <c r="H54" s="67" t="s">
        <v>63</v>
      </c>
      <c r="I54" s="68" t="n">
        <v>473</v>
      </c>
      <c r="J54" s="68" t="n">
        <v>6</v>
      </c>
      <c r="K54" s="68" t="n">
        <v>200802</v>
      </c>
      <c r="L54" s="69" t="n">
        <f aca="false">IFERROR(J54/I54,0)</f>
        <v>0.0126849894291755</v>
      </c>
      <c r="M54" s="68" t="n">
        <f aca="false">IFERROR(K54/J54,0)</f>
        <v>33467</v>
      </c>
      <c r="N54" s="70" t="n">
        <v>409486.48</v>
      </c>
      <c r="O54" s="70" t="n">
        <f aca="false">(N54/31)*31</f>
        <v>409486.48</v>
      </c>
      <c r="P54" s="71"/>
      <c r="Q54" s="72" t="str">
        <f aca="false">+IF((K54/O54)&gt;0.8,"Green",IF((K54/O54)&gt;0.65,"Amber","Red"))</f>
        <v>Red</v>
      </c>
      <c r="R54" s="72" t="e">
        <f aca="false">+IF((L54/P54)&gt;0.8,"Green",IF((L54/P54)&gt;0.5,"Amber","Red"))</f>
        <v>#DIV/0!</v>
      </c>
      <c r="S54" s="73" t="str">
        <f aca="false">IF(Q54="Red","1",IF(Q54="Amber","2","3"))</f>
        <v>1</v>
      </c>
      <c r="T54" s="73" t="e">
        <f aca="false">IF(R54="Red","1",IF(R54="Amber","2","3"))</f>
        <v>#DIV/0!</v>
      </c>
      <c r="U54" s="73" t="e">
        <f aca="false">IF(S54&gt;T54,T54,S54)</f>
        <v>#DIV/0!</v>
      </c>
      <c r="V54" s="74" t="str">
        <f aca="false">Q54</f>
        <v>Red</v>
      </c>
      <c r="W54" s="75" t="e">
        <f aca="false">IF(R54="Red",+((P54*0.51)-L54)*I54,"-")</f>
        <v>#DIV/0!</v>
      </c>
      <c r="X54" s="76" t="n">
        <f aca="false">IF(Q54="Red",+(O54*0.65)-K54,"-")</f>
        <v>65364.212</v>
      </c>
      <c r="Y54" s="77" t="e">
        <f aca="false">IF(R54="Green","-",+((P54*0.81)-L54)*I54)</f>
        <v>#DIV/0!</v>
      </c>
      <c r="Z54" s="76" t="n">
        <f aca="false">IF(Q54="Green","-",+(O54*0.81)-K54)</f>
        <v>130882.0488</v>
      </c>
      <c r="AA54" s="78" t="n">
        <v>0.88695652173913</v>
      </c>
      <c r="AB54" s="78" t="n">
        <v>0.11304347826087</v>
      </c>
      <c r="AC54" s="79" t="n">
        <v>0.10750462962963</v>
      </c>
      <c r="AD54" s="79" t="s">
        <v>64</v>
      </c>
      <c r="AE54" s="73" t="n">
        <v>25</v>
      </c>
      <c r="AF54" s="73" t="n">
        <v>3</v>
      </c>
      <c r="AG54" s="73" t="n">
        <v>0</v>
      </c>
      <c r="AH54" s="73" t="n">
        <v>3</v>
      </c>
      <c r="AI54" s="73" t="n">
        <v>3</v>
      </c>
      <c r="AJ54" s="73" t="n">
        <v>2</v>
      </c>
      <c r="AK54" s="73" t="n">
        <v>1</v>
      </c>
      <c r="AL54" s="73" t="n">
        <v>0</v>
      </c>
      <c r="AM54" s="73" t="n">
        <v>6</v>
      </c>
      <c r="AN54" s="73" t="s">
        <v>64</v>
      </c>
      <c r="AO54" s="73" t="n">
        <v>0</v>
      </c>
      <c r="AP54" s="73" t="n">
        <f aca="false">IFERROR(J54-SUM(AM54:AO54),0)</f>
        <v>0</v>
      </c>
    </row>
    <row r="55" customFormat="false" ht="15" hidden="false" customHeight="false" outlineLevel="0" collapsed="false">
      <c r="A55" s="63" t="s">
        <v>121</v>
      </c>
      <c r="B55" s="64" t="n">
        <v>25829</v>
      </c>
      <c r="C55" s="64" t="s">
        <v>21</v>
      </c>
      <c r="D55" s="64" t="s">
        <v>61</v>
      </c>
      <c r="E55" s="65" t="n">
        <v>45146</v>
      </c>
      <c r="F55" s="66" t="str">
        <f aca="true">DATEDIF(E55,TODAY(),"y")&amp;" years,"&amp;DATEDIF(E55,TODAY(),"ym")</f>
        <v>1 years,0</v>
      </c>
      <c r="G55" s="66" t="s">
        <v>62</v>
      </c>
      <c r="H55" s="67" t="s">
        <v>63</v>
      </c>
      <c r="I55" s="68" t="n">
        <v>485</v>
      </c>
      <c r="J55" s="68" t="n">
        <v>14</v>
      </c>
      <c r="K55" s="68" t="n">
        <v>407385</v>
      </c>
      <c r="L55" s="69" t="n">
        <f aca="false">IFERROR(J55/I55,0)</f>
        <v>0.0288659793814433</v>
      </c>
      <c r="M55" s="68" t="n">
        <f aca="false">IFERROR(K55/J55,0)</f>
        <v>29098.9285714286</v>
      </c>
      <c r="N55" s="70" t="n">
        <v>409486.48</v>
      </c>
      <c r="O55" s="70" t="n">
        <f aca="false">(N55/31)*31</f>
        <v>409486.48</v>
      </c>
      <c r="P55" s="71"/>
      <c r="Q55" s="72" t="str">
        <f aca="false">+IF((K55/O55)&gt;0.8,"Green",IF((K55/O55)&gt;0.65,"Amber","Red"))</f>
        <v>Green</v>
      </c>
      <c r="R55" s="72" t="e">
        <f aca="false">+IF((L55/P55)&gt;0.8,"Green",IF((L55/P55)&gt;0.5,"Amber","Red"))</f>
        <v>#DIV/0!</v>
      </c>
      <c r="S55" s="73" t="str">
        <f aca="false">IF(Q55="Red","1",IF(Q55="Amber","2","3"))</f>
        <v>3</v>
      </c>
      <c r="T55" s="73" t="e">
        <f aca="false">IF(R55="Red","1",IF(R55="Amber","2","3"))</f>
        <v>#DIV/0!</v>
      </c>
      <c r="U55" s="73" t="e">
        <f aca="false">IF(S55&gt;T55,T55,S55)</f>
        <v>#DIV/0!</v>
      </c>
      <c r="V55" s="74" t="str">
        <f aca="false">Q55</f>
        <v>Green</v>
      </c>
      <c r="W55" s="75" t="e">
        <f aca="false">IF(R55="Red",+((P55*0.51)-L55)*I55,"-")</f>
        <v>#DIV/0!</v>
      </c>
      <c r="X55" s="76" t="str">
        <f aca="false">IF(Q55="Red",+(O55*0.65)-K55,"-")</f>
        <v>-</v>
      </c>
      <c r="Y55" s="77" t="e">
        <f aca="false">IF(R55="Green","-",+((P55*0.81)-L55)*I55)</f>
        <v>#DIV/0!</v>
      </c>
      <c r="Z55" s="76" t="str">
        <f aca="false">IF(Q55="Green","-",+(O55*0.81)-K55)</f>
        <v>-</v>
      </c>
      <c r="AA55" s="78" t="n">
        <v>0.94620253164557</v>
      </c>
      <c r="AB55" s="78" t="n">
        <v>0.0537974683544304</v>
      </c>
      <c r="AC55" s="79" t="n">
        <v>0.106785929951691</v>
      </c>
      <c r="AD55" s="79" t="s">
        <v>64</v>
      </c>
      <c r="AE55" s="73" t="n">
        <v>21</v>
      </c>
      <c r="AF55" s="73" t="n">
        <v>11</v>
      </c>
      <c r="AG55" s="73" t="n">
        <v>1</v>
      </c>
      <c r="AH55" s="73" t="n">
        <v>2</v>
      </c>
      <c r="AI55" s="73" t="n">
        <v>4</v>
      </c>
      <c r="AJ55" s="73" t="n">
        <v>6</v>
      </c>
      <c r="AK55" s="73" t="n">
        <v>4</v>
      </c>
      <c r="AL55" s="73" t="n">
        <v>0</v>
      </c>
      <c r="AM55" s="73" t="n">
        <v>14</v>
      </c>
      <c r="AN55" s="73" t="s">
        <v>64</v>
      </c>
      <c r="AO55" s="73" t="n">
        <v>0</v>
      </c>
      <c r="AP55" s="73" t="n">
        <f aca="false">IFERROR(J55-SUM(AM55:AO55),0)</f>
        <v>0</v>
      </c>
    </row>
    <row r="56" customFormat="false" ht="15" hidden="false" customHeight="false" outlineLevel="0" collapsed="false">
      <c r="A56" s="63" t="s">
        <v>122</v>
      </c>
      <c r="B56" s="64" t="n">
        <v>26456</v>
      </c>
      <c r="C56" s="64" t="s">
        <v>22</v>
      </c>
      <c r="D56" s="64" t="s">
        <v>61</v>
      </c>
      <c r="E56" s="65" t="n">
        <v>45190</v>
      </c>
      <c r="F56" s="66" t="str">
        <f aca="true">DATEDIF(E56,TODAY(),"y")&amp;" years,"&amp;DATEDIF(E56,TODAY(),"ym")</f>
        <v>0 years,10</v>
      </c>
      <c r="G56" s="66" t="s">
        <v>62</v>
      </c>
      <c r="H56" s="67" t="s">
        <v>63</v>
      </c>
      <c r="I56" s="68" t="n">
        <v>459</v>
      </c>
      <c r="J56" s="68" t="n">
        <v>14</v>
      </c>
      <c r="K56" s="68" t="n">
        <v>437925</v>
      </c>
      <c r="L56" s="69" t="n">
        <f aca="false">IFERROR(J56/I56,0)</f>
        <v>0.0305010893246187</v>
      </c>
      <c r="M56" s="68" t="n">
        <f aca="false">IFERROR(K56/J56,0)</f>
        <v>31280.3571428571</v>
      </c>
      <c r="N56" s="70" t="n">
        <v>409486.48</v>
      </c>
      <c r="O56" s="70" t="n">
        <f aca="false">(N56/31)*31</f>
        <v>409486.48</v>
      </c>
      <c r="P56" s="71"/>
      <c r="Q56" s="72" t="str">
        <f aca="false">+IF((K56/O56)&gt;0.8,"Green",IF((K56/O56)&gt;0.65,"Amber","Red"))</f>
        <v>Green</v>
      </c>
      <c r="R56" s="72" t="e">
        <f aca="false">+IF((L56/P56)&gt;0.8,"Green",IF((L56/P56)&gt;0.5,"Amber","Red"))</f>
        <v>#DIV/0!</v>
      </c>
      <c r="S56" s="73" t="str">
        <f aca="false">IF(Q56="Red","1",IF(Q56="Amber","2","3"))</f>
        <v>3</v>
      </c>
      <c r="T56" s="73" t="e">
        <f aca="false">IF(R56="Red","1",IF(R56="Amber","2","3"))</f>
        <v>#DIV/0!</v>
      </c>
      <c r="U56" s="73" t="e">
        <f aca="false">IF(S56&gt;T56,T56,S56)</f>
        <v>#DIV/0!</v>
      </c>
      <c r="V56" s="74" t="str">
        <f aca="false">Q56</f>
        <v>Green</v>
      </c>
      <c r="W56" s="75" t="e">
        <f aca="false">IF(R56="Red",+((P56*0.51)-L56)*I56,"-")</f>
        <v>#DIV/0!</v>
      </c>
      <c r="X56" s="76" t="str">
        <f aca="false">IF(Q56="Red",+(O56*0.65)-K56,"-")</f>
        <v>-</v>
      </c>
      <c r="Y56" s="77" t="e">
        <f aca="false">IF(R56="Green","-",+((P56*0.81)-L56)*I56)</f>
        <v>#DIV/0!</v>
      </c>
      <c r="Z56" s="76" t="str">
        <f aca="false">IF(Q56="Green","-",+(O56*0.81)-K56)</f>
        <v>-</v>
      </c>
      <c r="AA56" s="78" t="n">
        <v>0.906166219839142</v>
      </c>
      <c r="AB56" s="78" t="n">
        <v>0.0938337801608579</v>
      </c>
      <c r="AC56" s="79" t="n">
        <v>0.109636574074074</v>
      </c>
      <c r="AD56" s="79" t="s">
        <v>64</v>
      </c>
      <c r="AE56" s="73" t="n">
        <v>25</v>
      </c>
      <c r="AF56" s="73" t="n">
        <v>8</v>
      </c>
      <c r="AG56" s="73" t="n">
        <v>2</v>
      </c>
      <c r="AH56" s="73" t="n">
        <v>4</v>
      </c>
      <c r="AI56" s="73" t="n">
        <v>2</v>
      </c>
      <c r="AJ56" s="73" t="n">
        <v>6</v>
      </c>
      <c r="AK56" s="73" t="n">
        <v>6</v>
      </c>
      <c r="AL56" s="73" t="n">
        <v>0</v>
      </c>
      <c r="AM56" s="73" t="n">
        <v>14</v>
      </c>
      <c r="AN56" s="73" t="s">
        <v>64</v>
      </c>
      <c r="AO56" s="73" t="n">
        <v>0</v>
      </c>
      <c r="AP56" s="73" t="n">
        <f aca="false">IFERROR(J56-SUM(AM56:AO56),0)</f>
        <v>0</v>
      </c>
    </row>
    <row r="57" customFormat="false" ht="15" hidden="false" customHeight="false" outlineLevel="0" collapsed="false">
      <c r="A57" s="63" t="s">
        <v>123</v>
      </c>
      <c r="B57" s="64" t="n">
        <v>26585</v>
      </c>
      <c r="C57" s="64" t="s">
        <v>21</v>
      </c>
      <c r="D57" s="64" t="s">
        <v>61</v>
      </c>
      <c r="E57" s="65" t="n">
        <v>45197</v>
      </c>
      <c r="F57" s="66" t="str">
        <f aca="true">DATEDIF(E57,TODAY(),"y")&amp;" years,"&amp;DATEDIF(E57,TODAY(),"ym")</f>
        <v>0 years,10</v>
      </c>
      <c r="G57" s="66" t="s">
        <v>62</v>
      </c>
      <c r="H57" s="67" t="s">
        <v>63</v>
      </c>
      <c r="I57" s="68" t="n">
        <v>514</v>
      </c>
      <c r="J57" s="68" t="n">
        <v>8</v>
      </c>
      <c r="K57" s="68" t="n">
        <v>164855</v>
      </c>
      <c r="L57" s="69" t="n">
        <f aca="false">IFERROR(J57/I57,0)</f>
        <v>0.0155642023346304</v>
      </c>
      <c r="M57" s="68" t="n">
        <f aca="false">IFERROR(K57/J57,0)</f>
        <v>20606.875</v>
      </c>
      <c r="N57" s="70" t="n">
        <v>409486.48</v>
      </c>
      <c r="O57" s="70" t="n">
        <f aca="false">(N57/31)*31</f>
        <v>409486.48</v>
      </c>
      <c r="P57" s="71"/>
      <c r="Q57" s="72" t="str">
        <f aca="false">+IF((K57/O57)&gt;0.8,"Green",IF((K57/O57)&gt;0.65,"Amber","Red"))</f>
        <v>Red</v>
      </c>
      <c r="R57" s="72" t="e">
        <f aca="false">+IF((L57/P57)&gt;0.8,"Green",IF((L57/P57)&gt;0.5,"Amber","Red"))</f>
        <v>#DIV/0!</v>
      </c>
      <c r="S57" s="73" t="str">
        <f aca="false">IF(Q57="Red","1",IF(Q57="Amber","2","3"))</f>
        <v>1</v>
      </c>
      <c r="T57" s="73" t="e">
        <f aca="false">IF(R57="Red","1",IF(R57="Amber","2","3"))</f>
        <v>#DIV/0!</v>
      </c>
      <c r="U57" s="73" t="e">
        <f aca="false">IF(S57&gt;T57,T57,S57)</f>
        <v>#DIV/0!</v>
      </c>
      <c r="V57" s="74" t="str">
        <f aca="false">Q57</f>
        <v>Red</v>
      </c>
      <c r="W57" s="75" t="e">
        <f aca="false">IF(R57="Red",+((P57*0.51)-L57)*I57,"-")</f>
        <v>#DIV/0!</v>
      </c>
      <c r="X57" s="76" t="n">
        <f aca="false">IF(Q57="Red",+(O57*0.65)-K57,"-")</f>
        <v>101311.212</v>
      </c>
      <c r="Y57" s="77" t="e">
        <f aca="false">IF(R57="Green","-",+((P57*0.81)-L57)*I57)</f>
        <v>#DIV/0!</v>
      </c>
      <c r="Z57" s="76" t="n">
        <f aca="false">IF(Q57="Green","-",+(O57*0.81)-K57)</f>
        <v>166829.0488</v>
      </c>
      <c r="AA57" s="78" t="n">
        <v>0.852601156069364</v>
      </c>
      <c r="AB57" s="78" t="n">
        <v>0.147398843930636</v>
      </c>
      <c r="AC57" s="79" t="n">
        <v>0.102925084175084</v>
      </c>
      <c r="AD57" s="79" t="s">
        <v>64</v>
      </c>
      <c r="AE57" s="73" t="n">
        <v>22</v>
      </c>
      <c r="AF57" s="73" t="n">
        <v>7</v>
      </c>
      <c r="AG57" s="73" t="n">
        <v>0</v>
      </c>
      <c r="AH57" s="73" t="n">
        <v>1</v>
      </c>
      <c r="AI57" s="73" t="n">
        <v>5</v>
      </c>
      <c r="AJ57" s="73" t="n">
        <v>2</v>
      </c>
      <c r="AK57" s="73" t="n">
        <v>1</v>
      </c>
      <c r="AL57" s="73" t="n">
        <v>0</v>
      </c>
      <c r="AM57" s="73" t="n">
        <v>7</v>
      </c>
      <c r="AN57" s="73" t="s">
        <v>64</v>
      </c>
      <c r="AO57" s="73" t="n">
        <v>0</v>
      </c>
      <c r="AP57" s="73" t="n">
        <f aca="false">IFERROR(J57-SUM(AM57:AO57),0)</f>
        <v>1</v>
      </c>
    </row>
    <row r="58" customFormat="false" ht="15" hidden="false" customHeight="false" outlineLevel="0" collapsed="false">
      <c r="A58" s="63" t="s">
        <v>124</v>
      </c>
      <c r="B58" s="64" t="n">
        <v>27051</v>
      </c>
      <c r="C58" s="64" t="s">
        <v>12</v>
      </c>
      <c r="D58" s="64" t="s">
        <v>61</v>
      </c>
      <c r="E58" s="65" t="n">
        <v>45218</v>
      </c>
      <c r="F58" s="66" t="str">
        <f aca="true">DATEDIF(E58,TODAY(),"y")&amp;" years,"&amp;DATEDIF(E58,TODAY(),"ym")</f>
        <v>0 years,9</v>
      </c>
      <c r="G58" s="66" t="s">
        <v>62</v>
      </c>
      <c r="H58" s="67" t="s">
        <v>63</v>
      </c>
      <c r="I58" s="68" t="n">
        <v>578</v>
      </c>
      <c r="J58" s="68" t="n">
        <v>9</v>
      </c>
      <c r="K58" s="68" t="n">
        <v>177516</v>
      </c>
      <c r="L58" s="69" t="n">
        <f aca="false">IFERROR(J58/I58,0)</f>
        <v>0.0155709342560554</v>
      </c>
      <c r="M58" s="68" t="n">
        <f aca="false">IFERROR(K58/J58,0)</f>
        <v>19724</v>
      </c>
      <c r="N58" s="70" t="n">
        <v>409486.48</v>
      </c>
      <c r="O58" s="70" t="n">
        <f aca="false">(N58/31)*31</f>
        <v>409486.48</v>
      </c>
      <c r="P58" s="71"/>
      <c r="Q58" s="72" t="str">
        <f aca="false">+IF((K58/O58)&gt;0.8,"Green",IF((K58/O58)&gt;0.65,"Amber","Red"))</f>
        <v>Red</v>
      </c>
      <c r="R58" s="72" t="e">
        <f aca="false">+IF((L58/P58)&gt;0.8,"Green",IF((L58/P58)&gt;0.5,"Amber","Red"))</f>
        <v>#DIV/0!</v>
      </c>
      <c r="S58" s="73" t="str">
        <f aca="false">IF(Q58="Red","1",IF(Q58="Amber","2","3"))</f>
        <v>1</v>
      </c>
      <c r="T58" s="73" t="e">
        <f aca="false">IF(R58="Red","1",IF(R58="Amber","2","3"))</f>
        <v>#DIV/0!</v>
      </c>
      <c r="U58" s="73" t="e">
        <f aca="false">IF(S58&gt;T58,T58,S58)</f>
        <v>#DIV/0!</v>
      </c>
      <c r="V58" s="74" t="str">
        <f aca="false">Q58</f>
        <v>Red</v>
      </c>
      <c r="W58" s="75" t="e">
        <f aca="false">IF(R58="Red",+((P58*0.51)-L58)*I58,"-")</f>
        <v>#DIV/0!</v>
      </c>
      <c r="X58" s="76" t="n">
        <f aca="false">IF(Q58="Red",+(O58*0.65)-K58,"-")</f>
        <v>88650.212</v>
      </c>
      <c r="Y58" s="77" t="e">
        <f aca="false">IF(R58="Green","-",+((P58*0.81)-L58)*I58)</f>
        <v>#DIV/0!</v>
      </c>
      <c r="Z58" s="76" t="n">
        <f aca="false">IF(Q58="Green","-",+(O58*0.81)-K58)</f>
        <v>154168.0488</v>
      </c>
      <c r="AA58" s="78" t="n">
        <v>0.798488664987406</v>
      </c>
      <c r="AB58" s="78" t="n">
        <v>0.201511335012594</v>
      </c>
      <c r="AC58" s="79" t="n">
        <v>0.139754050925926</v>
      </c>
      <c r="AD58" s="79" t="s">
        <v>64</v>
      </c>
      <c r="AE58" s="73" t="n">
        <v>24</v>
      </c>
      <c r="AF58" s="73" t="n">
        <v>9</v>
      </c>
      <c r="AG58" s="73" t="n">
        <v>0</v>
      </c>
      <c r="AH58" s="73" t="n">
        <v>0</v>
      </c>
      <c r="AI58" s="73" t="n">
        <v>2</v>
      </c>
      <c r="AJ58" s="73" t="n">
        <v>2</v>
      </c>
      <c r="AK58" s="73" t="n">
        <v>5</v>
      </c>
      <c r="AL58" s="73" t="n">
        <v>0</v>
      </c>
      <c r="AM58" s="73" t="n">
        <v>8</v>
      </c>
      <c r="AN58" s="73" t="s">
        <v>64</v>
      </c>
      <c r="AO58" s="73" t="n">
        <v>0</v>
      </c>
      <c r="AP58" s="73" t="n">
        <f aca="false">IFERROR(J58-SUM(AM58:AO58),0)</f>
        <v>1</v>
      </c>
    </row>
    <row r="59" customFormat="false" ht="15" hidden="false" customHeight="false" outlineLevel="0" collapsed="false">
      <c r="A59" s="63" t="s">
        <v>125</v>
      </c>
      <c r="B59" s="64" t="n">
        <v>28119</v>
      </c>
      <c r="C59" s="64" t="s">
        <v>72</v>
      </c>
      <c r="D59" s="64" t="s">
        <v>61</v>
      </c>
      <c r="E59" s="65" t="n">
        <v>45274</v>
      </c>
      <c r="F59" s="66" t="str">
        <f aca="true">DATEDIF(E59,TODAY(),"y")&amp;" years,"&amp;DATEDIF(E59,TODAY(),"ym")</f>
        <v>0 years,7</v>
      </c>
      <c r="G59" s="66" t="s">
        <v>62</v>
      </c>
      <c r="H59" s="67" t="s">
        <v>63</v>
      </c>
      <c r="I59" s="68" t="n">
        <v>617</v>
      </c>
      <c r="J59" s="68" t="n">
        <v>4</v>
      </c>
      <c r="K59" s="68" t="n">
        <v>44337</v>
      </c>
      <c r="L59" s="69" t="n">
        <f aca="false">IFERROR(J59/I59,0)</f>
        <v>0.00648298217179903</v>
      </c>
      <c r="M59" s="68" t="n">
        <f aca="false">IFERROR(K59/J59,0)</f>
        <v>11084.25</v>
      </c>
      <c r="N59" s="70" t="n">
        <v>409486.48</v>
      </c>
      <c r="O59" s="70" t="n">
        <f aca="false">(N59/31)*31</f>
        <v>409486.48</v>
      </c>
      <c r="P59" s="71"/>
      <c r="Q59" s="72" t="str">
        <f aca="false">+IF((K59/O59)&gt;0.8,"Green",IF((K59/O59)&gt;0.65,"Amber","Red"))</f>
        <v>Red</v>
      </c>
      <c r="R59" s="72" t="e">
        <f aca="false">+IF((L59/P59)&gt;0.8,"Green",IF((L59/P59)&gt;0.5,"Amber","Red"))</f>
        <v>#DIV/0!</v>
      </c>
      <c r="S59" s="73" t="str">
        <f aca="false">IF(Q59="Red","1",IF(Q59="Amber","2","3"))</f>
        <v>1</v>
      </c>
      <c r="T59" s="73" t="e">
        <f aca="false">IF(R59="Red","1",IF(R59="Amber","2","3"))</f>
        <v>#DIV/0!</v>
      </c>
      <c r="U59" s="73" t="e">
        <f aca="false">IF(S59&gt;T59,T59,S59)</f>
        <v>#DIV/0!</v>
      </c>
      <c r="V59" s="74" t="str">
        <f aca="false">Q59</f>
        <v>Red</v>
      </c>
      <c r="W59" s="75" t="e">
        <f aca="false">IF(R59="Red",+((P59*0.51)-L59)*I59,"-")</f>
        <v>#DIV/0!</v>
      </c>
      <c r="X59" s="76" t="n">
        <f aca="false">IF(Q59="Red",+(O59*0.65)-K59,"-")</f>
        <v>221829.212</v>
      </c>
      <c r="Y59" s="77" t="e">
        <f aca="false">IF(R59="Green","-",+((P59*0.81)-L59)*I59)</f>
        <v>#DIV/0!</v>
      </c>
      <c r="Z59" s="76" t="n">
        <f aca="false">IF(Q59="Green","-",+(O59*0.81)-K59)</f>
        <v>287347.0488</v>
      </c>
      <c r="AA59" s="78" t="n">
        <v>0.764845605700713</v>
      </c>
      <c r="AB59" s="78" t="n">
        <v>0.235154394299287</v>
      </c>
      <c r="AC59" s="79" t="n">
        <v>0.106113425925926</v>
      </c>
      <c r="AD59" s="79" t="s">
        <v>64</v>
      </c>
      <c r="AE59" s="73" t="n">
        <v>26</v>
      </c>
      <c r="AF59" s="73" t="n">
        <v>4</v>
      </c>
      <c r="AG59" s="73" t="n">
        <v>0</v>
      </c>
      <c r="AH59" s="73" t="n">
        <v>0</v>
      </c>
      <c r="AI59" s="73" t="n">
        <v>4</v>
      </c>
      <c r="AJ59" s="73" t="n">
        <v>0</v>
      </c>
      <c r="AK59" s="73" t="n">
        <v>0</v>
      </c>
      <c r="AL59" s="73" t="n">
        <v>0</v>
      </c>
      <c r="AM59" s="73" t="n">
        <v>4</v>
      </c>
      <c r="AN59" s="73" t="s">
        <v>64</v>
      </c>
      <c r="AO59" s="73" t="n">
        <v>0</v>
      </c>
      <c r="AP59" s="73" t="n">
        <f aca="false">IFERROR(J59-SUM(AM59:AO59),0)</f>
        <v>0</v>
      </c>
    </row>
    <row r="60" customFormat="false" ht="15" hidden="false" customHeight="false" outlineLevel="0" collapsed="false">
      <c r="A60" s="63" t="s">
        <v>126</v>
      </c>
      <c r="B60" s="64" t="n">
        <v>27050</v>
      </c>
      <c r="C60" s="64" t="s">
        <v>22</v>
      </c>
      <c r="D60" s="64" t="s">
        <v>61</v>
      </c>
      <c r="E60" s="65" t="n">
        <v>45231</v>
      </c>
      <c r="F60" s="66" t="str">
        <f aca="true">DATEDIF(E60,TODAY(),"y")&amp;" years,"&amp;DATEDIF(E60,TODAY(),"ym")</f>
        <v>0 years,9</v>
      </c>
      <c r="G60" s="66" t="s">
        <v>62</v>
      </c>
      <c r="H60" s="67" t="s">
        <v>63</v>
      </c>
      <c r="I60" s="68" t="n">
        <v>590</v>
      </c>
      <c r="J60" s="68" t="n">
        <v>8</v>
      </c>
      <c r="K60" s="68" t="n">
        <v>182435</v>
      </c>
      <c r="L60" s="69" t="n">
        <f aca="false">IFERROR(J60/I60,0)</f>
        <v>0.0135593220338983</v>
      </c>
      <c r="M60" s="68" t="n">
        <f aca="false">IFERROR(K60/J60,0)</f>
        <v>22804.375</v>
      </c>
      <c r="N60" s="70" t="n">
        <v>409486.48</v>
      </c>
      <c r="O60" s="70" t="n">
        <f aca="false">(N60/31)*31</f>
        <v>409486.48</v>
      </c>
      <c r="P60" s="71"/>
      <c r="Q60" s="72" t="str">
        <f aca="false">+IF((K60/O60)&gt;0.8,"Green",IF((K60/O60)&gt;0.65,"Amber","Red"))</f>
        <v>Red</v>
      </c>
      <c r="R60" s="72" t="e">
        <f aca="false">+IF((L60/P60)&gt;0.8,"Green",IF((L60/P60)&gt;0.5,"Amber","Red"))</f>
        <v>#DIV/0!</v>
      </c>
      <c r="S60" s="73" t="str">
        <f aca="false">IF(Q60="Red","1",IF(Q60="Amber","2","3"))</f>
        <v>1</v>
      </c>
      <c r="T60" s="73" t="e">
        <f aca="false">IF(R60="Red","1",IF(R60="Amber","2","3"))</f>
        <v>#DIV/0!</v>
      </c>
      <c r="U60" s="73" t="e">
        <f aca="false">IF(S60&gt;T60,T60,S60)</f>
        <v>#DIV/0!</v>
      </c>
      <c r="V60" s="74" t="str">
        <f aca="false">Q60</f>
        <v>Red</v>
      </c>
      <c r="W60" s="75" t="e">
        <f aca="false">IF(R60="Red",+((P60*0.51)-L60)*I60,"-")</f>
        <v>#DIV/0!</v>
      </c>
      <c r="X60" s="76" t="n">
        <f aca="false">IF(Q60="Red",+(O60*0.65)-K60,"-")</f>
        <v>83731.212</v>
      </c>
      <c r="Y60" s="77" t="e">
        <f aca="false">IF(R60="Green","-",+((P60*0.81)-L60)*I60)</f>
        <v>#DIV/0!</v>
      </c>
      <c r="Z60" s="76" t="n">
        <f aca="false">IF(Q60="Green","-",+(O60*0.81)-K60)</f>
        <v>149249.0488</v>
      </c>
      <c r="AA60" s="78" t="n">
        <v>0.859649122807017</v>
      </c>
      <c r="AB60" s="78" t="n">
        <v>0.140350877192982</v>
      </c>
      <c r="AC60" s="79" t="n">
        <v>0.131313175154321</v>
      </c>
      <c r="AD60" s="79" t="s">
        <v>64</v>
      </c>
      <c r="AE60" s="73" t="n">
        <v>25</v>
      </c>
      <c r="AF60" s="73" t="n">
        <v>6</v>
      </c>
      <c r="AG60" s="73" t="n">
        <v>0</v>
      </c>
      <c r="AH60" s="73" t="n">
        <v>2</v>
      </c>
      <c r="AI60" s="73" t="n">
        <v>5</v>
      </c>
      <c r="AJ60" s="73" t="n">
        <v>2</v>
      </c>
      <c r="AK60" s="73" t="n">
        <v>1</v>
      </c>
      <c r="AL60" s="73" t="n">
        <v>0</v>
      </c>
      <c r="AM60" s="73" t="n">
        <v>8</v>
      </c>
      <c r="AN60" s="73" t="s">
        <v>64</v>
      </c>
      <c r="AO60" s="73" t="n">
        <v>0</v>
      </c>
      <c r="AP60" s="73" t="n">
        <f aca="false">IFERROR(J60-SUM(AM60:AO60),0)</f>
        <v>0</v>
      </c>
    </row>
    <row r="61" customFormat="false" ht="15" hidden="false" customHeight="false" outlineLevel="0" collapsed="false">
      <c r="A61" s="63" t="s">
        <v>127</v>
      </c>
      <c r="B61" s="64" t="n">
        <v>29352</v>
      </c>
      <c r="C61" s="64" t="s">
        <v>21</v>
      </c>
      <c r="D61" s="64" t="s">
        <v>61</v>
      </c>
      <c r="E61" s="65" t="n">
        <v>45405</v>
      </c>
      <c r="F61" s="66" t="str">
        <f aca="true">DATEDIF(E61,TODAY(),"y")&amp;" years,"&amp;DATEDIF(E61,TODAY(),"ym")</f>
        <v>0 years,3</v>
      </c>
      <c r="G61" s="66" t="s">
        <v>62</v>
      </c>
      <c r="H61" s="67" t="s">
        <v>90</v>
      </c>
      <c r="I61" s="68" t="n">
        <v>630</v>
      </c>
      <c r="J61" s="68" t="n">
        <v>5</v>
      </c>
      <c r="K61" s="68" t="n">
        <v>136369</v>
      </c>
      <c r="L61" s="69" t="n">
        <f aca="false">IFERROR(J61/I61,0)</f>
        <v>0.00793650793650794</v>
      </c>
      <c r="M61" s="68" t="n">
        <f aca="false">IFERROR(K61/J61,0)</f>
        <v>27273.8</v>
      </c>
      <c r="N61" s="70" t="n">
        <v>282555</v>
      </c>
      <c r="O61" s="70" t="n">
        <f aca="false">(N61/31)*31</f>
        <v>282555</v>
      </c>
      <c r="P61" s="71"/>
      <c r="Q61" s="72" t="str">
        <f aca="false">+IF((K61/O61)&gt;0.8,"Green",IF((K61/O61)&gt;0.65,"Amber","Red"))</f>
        <v>Red</v>
      </c>
      <c r="R61" s="72" t="e">
        <f aca="false">+IF((L61/P61)&gt;0.8,"Green",IF((L61/P61)&gt;0.5,"Amber","Red"))</f>
        <v>#DIV/0!</v>
      </c>
      <c r="S61" s="73" t="str">
        <f aca="false">IF(Q61="Red","1",IF(Q61="Amber","2","3"))</f>
        <v>1</v>
      </c>
      <c r="T61" s="73" t="e">
        <f aca="false">IF(R61="Red","1",IF(R61="Amber","2","3"))</f>
        <v>#DIV/0!</v>
      </c>
      <c r="U61" s="73" t="e">
        <f aca="false">IF(S61&gt;T61,T61,S61)</f>
        <v>#DIV/0!</v>
      </c>
      <c r="V61" s="74" t="str">
        <f aca="false">Q61</f>
        <v>Red</v>
      </c>
      <c r="W61" s="75" t="e">
        <f aca="false">IF(R61="Red",+((P61*0.51)-L61)*I61,"-")</f>
        <v>#DIV/0!</v>
      </c>
      <c r="X61" s="76" t="n">
        <f aca="false">IF(Q61="Red",+(O61*0.65)-K61,"-")</f>
        <v>47291.7500000001</v>
      </c>
      <c r="Y61" s="77" t="e">
        <f aca="false">IF(R61="Green","-",+((P61*0.81)-L61)*I61)</f>
        <v>#DIV/0!</v>
      </c>
      <c r="Z61" s="76" t="n">
        <f aca="false">IF(Q61="Green","-",+(O61*0.81)-K61)</f>
        <v>92500.5500000001</v>
      </c>
      <c r="AA61" s="78" t="n">
        <v>0.885245901639344</v>
      </c>
      <c r="AB61" s="78" t="n">
        <v>0.114754098360656</v>
      </c>
      <c r="AC61" s="79" t="n">
        <v>0.0997952279202279</v>
      </c>
      <c r="AD61" s="79" t="s">
        <v>64</v>
      </c>
      <c r="AE61" s="73" t="n">
        <v>26</v>
      </c>
      <c r="AF61" s="73" t="n">
        <v>5</v>
      </c>
      <c r="AG61" s="73" t="n">
        <v>0</v>
      </c>
      <c r="AH61" s="73" t="n">
        <v>0</v>
      </c>
      <c r="AI61" s="73" t="n">
        <v>2</v>
      </c>
      <c r="AJ61" s="73" t="n">
        <v>2</v>
      </c>
      <c r="AK61" s="73" t="n">
        <v>1</v>
      </c>
      <c r="AL61" s="73" t="n">
        <v>0</v>
      </c>
      <c r="AM61" s="73" t="n">
        <v>5</v>
      </c>
      <c r="AN61" s="73" t="s">
        <v>64</v>
      </c>
      <c r="AO61" s="73" t="n">
        <v>0</v>
      </c>
      <c r="AP61" s="73" t="n">
        <f aca="false">IFERROR(J61-SUM(AM61:AO61),0)</f>
        <v>0</v>
      </c>
    </row>
    <row r="62" customFormat="false" ht="15" hidden="false" customHeight="false" outlineLevel="0" collapsed="false">
      <c r="A62" s="63" t="s">
        <v>128</v>
      </c>
      <c r="B62" s="64" t="n">
        <v>29349</v>
      </c>
      <c r="C62" s="64" t="s">
        <v>21</v>
      </c>
      <c r="D62" s="64" t="s">
        <v>61</v>
      </c>
      <c r="E62" s="65" t="n">
        <v>45405</v>
      </c>
      <c r="F62" s="66" t="str">
        <f aca="true">DATEDIF(E62,TODAY(),"y")&amp;" years,"&amp;DATEDIF(E62,TODAY(),"ym")</f>
        <v>0 years,3</v>
      </c>
      <c r="G62" s="66" t="s">
        <v>62</v>
      </c>
      <c r="H62" s="67" t="s">
        <v>90</v>
      </c>
      <c r="I62" s="68" t="n">
        <v>601</v>
      </c>
      <c r="J62" s="68" t="n">
        <v>3</v>
      </c>
      <c r="K62" s="68" t="n">
        <v>114294</v>
      </c>
      <c r="L62" s="69" t="n">
        <f aca="false">IFERROR(J62/I62,0)</f>
        <v>0.00499168053244592</v>
      </c>
      <c r="M62" s="68" t="n">
        <f aca="false">IFERROR(K62/J62,0)</f>
        <v>38098</v>
      </c>
      <c r="N62" s="70" t="n">
        <v>282555</v>
      </c>
      <c r="O62" s="70" t="n">
        <f aca="false">(N62/31)*31</f>
        <v>282555</v>
      </c>
      <c r="P62" s="71"/>
      <c r="Q62" s="72" t="str">
        <f aca="false">+IF((K62/O62)&gt;0.8,"Green",IF((K62/O62)&gt;0.65,"Amber","Red"))</f>
        <v>Red</v>
      </c>
      <c r="R62" s="72" t="e">
        <f aca="false">+IF((L62/P62)&gt;0.8,"Green",IF((L62/P62)&gt;0.5,"Amber","Red"))</f>
        <v>#DIV/0!</v>
      </c>
      <c r="S62" s="73" t="str">
        <f aca="false">IF(Q62="Red","1",IF(Q62="Amber","2","3"))</f>
        <v>1</v>
      </c>
      <c r="T62" s="73" t="e">
        <f aca="false">IF(R62="Red","1",IF(R62="Amber","2","3"))</f>
        <v>#DIV/0!</v>
      </c>
      <c r="U62" s="73" t="e">
        <f aca="false">IF(S62&gt;T62,T62,S62)</f>
        <v>#DIV/0!</v>
      </c>
      <c r="V62" s="74" t="str">
        <f aca="false">Q62</f>
        <v>Red</v>
      </c>
      <c r="W62" s="75" t="e">
        <f aca="false">IF(R62="Red",+((P62*0.51)-L62)*I62,"-")</f>
        <v>#DIV/0!</v>
      </c>
      <c r="X62" s="76" t="n">
        <f aca="false">IF(Q62="Red",+(O62*0.65)-K62,"-")</f>
        <v>69366.7500000001</v>
      </c>
      <c r="Y62" s="77" t="e">
        <f aca="false">IF(R62="Green","-",+((P62*0.81)-L62)*I62)</f>
        <v>#DIV/0!</v>
      </c>
      <c r="Z62" s="76" t="n">
        <f aca="false">IF(Q62="Green","-",+(O62*0.81)-K62)</f>
        <v>114575.55</v>
      </c>
      <c r="AA62" s="78" t="n">
        <v>0.952153110047847</v>
      </c>
      <c r="AB62" s="78" t="n">
        <v>0.0478468899521531</v>
      </c>
      <c r="AC62" s="79" t="n">
        <v>0.0629783950617284</v>
      </c>
      <c r="AD62" s="79" t="n">
        <v>0.0709716710758377</v>
      </c>
      <c r="AE62" s="73" t="n">
        <v>23</v>
      </c>
      <c r="AF62" s="73" t="n">
        <v>3</v>
      </c>
      <c r="AG62" s="73" t="n">
        <v>0</v>
      </c>
      <c r="AH62" s="73" t="n">
        <v>0</v>
      </c>
      <c r="AI62" s="73" t="n">
        <v>0</v>
      </c>
      <c r="AJ62" s="73" t="n">
        <v>2</v>
      </c>
      <c r="AK62" s="73" t="n">
        <v>1</v>
      </c>
      <c r="AL62" s="73" t="n">
        <v>0</v>
      </c>
      <c r="AM62" s="73" t="n">
        <v>2</v>
      </c>
      <c r="AN62" s="73" t="s">
        <v>64</v>
      </c>
      <c r="AO62" s="73" t="n">
        <v>0</v>
      </c>
      <c r="AP62" s="73" t="n">
        <f aca="false">IFERROR(J62-SUM(AM62:AO62),0)</f>
        <v>1</v>
      </c>
    </row>
    <row r="63" customFormat="false" ht="15" hidden="false" customHeight="false" outlineLevel="0" collapsed="false">
      <c r="A63" s="63" t="s">
        <v>129</v>
      </c>
      <c r="B63" s="64" t="n">
        <v>26368</v>
      </c>
      <c r="C63" s="64" t="s">
        <v>15</v>
      </c>
      <c r="D63" s="64" t="s">
        <v>61</v>
      </c>
      <c r="E63" s="65" t="n">
        <v>45187</v>
      </c>
      <c r="F63" s="66" t="str">
        <f aca="true">DATEDIF(E63,TODAY(),"y")&amp;" years,"&amp;DATEDIF(E63,TODAY(),"ym")</f>
        <v>0 years,10</v>
      </c>
      <c r="G63" s="66" t="s">
        <v>62</v>
      </c>
      <c r="H63" s="67" t="s">
        <v>63</v>
      </c>
      <c r="I63" s="68" t="n">
        <v>119</v>
      </c>
      <c r="J63" s="68" t="n">
        <v>0</v>
      </c>
      <c r="K63" s="68" t="n">
        <v>0</v>
      </c>
      <c r="L63" s="69" t="n">
        <f aca="false">IFERROR(J63/I63,0)</f>
        <v>0</v>
      </c>
      <c r="M63" s="68" t="n">
        <f aca="false">IFERROR(K63/J63,0)</f>
        <v>0</v>
      </c>
      <c r="N63" s="70" t="n">
        <v>409486.48</v>
      </c>
      <c r="O63" s="70" t="n">
        <f aca="false">(N63/31)*31</f>
        <v>409486.48</v>
      </c>
      <c r="P63" s="71"/>
      <c r="Q63" s="72" t="str">
        <f aca="false">+IF((K63/O63)&gt;0.8,"Green",IF((K63/O63)&gt;0.65,"Amber","Red"))</f>
        <v>Red</v>
      </c>
      <c r="R63" s="72" t="e">
        <f aca="false">+IF((L63/P63)&gt;0.8,"Green",IF((L63/P63)&gt;0.5,"Amber","Red"))</f>
        <v>#DIV/0!</v>
      </c>
      <c r="S63" s="73" t="str">
        <f aca="false">IF(Q63="Red","1",IF(Q63="Amber","2","3"))</f>
        <v>1</v>
      </c>
      <c r="T63" s="73" t="e">
        <f aca="false">IF(R63="Red","1",IF(R63="Amber","2","3"))</f>
        <v>#DIV/0!</v>
      </c>
      <c r="U63" s="73" t="e">
        <f aca="false">IF(S63&gt;T63,T63,S63)</f>
        <v>#DIV/0!</v>
      </c>
      <c r="V63" s="74" t="str">
        <f aca="false">Q63</f>
        <v>Red</v>
      </c>
      <c r="W63" s="75" t="e">
        <f aca="false">IF(R63="Red",+((P63*0.51)-L63)*I63,"-")</f>
        <v>#DIV/0!</v>
      </c>
      <c r="X63" s="76" t="n">
        <f aca="false">IF(Q63="Red",+(O63*0.65)-K63,"-")</f>
        <v>266166.212</v>
      </c>
      <c r="Y63" s="77" t="e">
        <f aca="false">IF(R63="Green","-",+((P63*0.81)-L63)*I63)</f>
        <v>#DIV/0!</v>
      </c>
      <c r="Z63" s="76" t="n">
        <f aca="false">IF(Q63="Green","-",+(O63*0.81)-K63)</f>
        <v>331684.0488</v>
      </c>
      <c r="AA63" s="78" t="n">
        <v>0.845070422535211</v>
      </c>
      <c r="AB63" s="78" t="n">
        <v>0.154929577464789</v>
      </c>
      <c r="AC63" s="79" t="n">
        <v>0.0321520061728395</v>
      </c>
      <c r="AD63" s="79" t="s">
        <v>64</v>
      </c>
      <c r="AE63" s="73" t="n">
        <v>7</v>
      </c>
      <c r="AF63" s="73" t="s">
        <v>64</v>
      </c>
      <c r="AG63" s="73" t="s">
        <v>64</v>
      </c>
      <c r="AH63" s="73" t="s">
        <v>64</v>
      </c>
      <c r="AI63" s="73" t="s">
        <v>64</v>
      </c>
      <c r="AJ63" s="73" t="s">
        <v>64</v>
      </c>
      <c r="AK63" s="73" t="s">
        <v>64</v>
      </c>
      <c r="AL63" s="73" t="s">
        <v>64</v>
      </c>
      <c r="AM63" s="73" t="s">
        <v>64</v>
      </c>
      <c r="AN63" s="73" t="s">
        <v>64</v>
      </c>
      <c r="AO63" s="73" t="s">
        <v>64</v>
      </c>
      <c r="AP63" s="73" t="n">
        <f aca="false">IFERROR(J63-SUM(AM63:AO63),0)</f>
        <v>0</v>
      </c>
    </row>
    <row r="64" customFormat="false" ht="15" hidden="false" customHeight="false" outlineLevel="0" collapsed="false">
      <c r="A64" s="63" t="s">
        <v>130</v>
      </c>
      <c r="B64" s="64" t="n">
        <v>21481</v>
      </c>
      <c r="C64" s="64" t="s">
        <v>15</v>
      </c>
      <c r="D64" s="64" t="s">
        <v>61</v>
      </c>
      <c r="E64" s="65" t="n">
        <v>44782</v>
      </c>
      <c r="F64" s="66" t="str">
        <f aca="true">DATEDIF(E64,TODAY(),"y")&amp;" years,"&amp;DATEDIF(E64,TODAY(),"ym")</f>
        <v>1 years,11</v>
      </c>
      <c r="G64" s="66" t="s">
        <v>62</v>
      </c>
      <c r="H64" s="67" t="s">
        <v>63</v>
      </c>
      <c r="I64" s="68" t="n">
        <v>531</v>
      </c>
      <c r="J64" s="68" t="n">
        <v>5</v>
      </c>
      <c r="K64" s="68" t="n">
        <v>73072</v>
      </c>
      <c r="L64" s="69" t="n">
        <f aca="false">IFERROR(J64/I64,0)</f>
        <v>0.00941619585687382</v>
      </c>
      <c r="M64" s="68" t="n">
        <f aca="false">IFERROR(K64/J64,0)</f>
        <v>14614.4</v>
      </c>
      <c r="N64" s="70" t="n">
        <v>409486.48</v>
      </c>
      <c r="O64" s="70" t="n">
        <f aca="false">(N64/31)*31</f>
        <v>409486.48</v>
      </c>
      <c r="P64" s="71"/>
      <c r="Q64" s="72" t="str">
        <f aca="false">+IF((K64/O64)&gt;0.8,"Green",IF((K64/O64)&gt;0.65,"Amber","Red"))</f>
        <v>Red</v>
      </c>
      <c r="R64" s="72" t="e">
        <f aca="false">+IF((L64/P64)&gt;0.8,"Green",IF((L64/P64)&gt;0.5,"Amber","Red"))</f>
        <v>#DIV/0!</v>
      </c>
      <c r="S64" s="73" t="str">
        <f aca="false">IF(Q64="Red","1",IF(Q64="Amber","2","3"))</f>
        <v>1</v>
      </c>
      <c r="T64" s="73" t="e">
        <f aca="false">IF(R64="Red","1",IF(R64="Amber","2","3"))</f>
        <v>#DIV/0!</v>
      </c>
      <c r="U64" s="73" t="e">
        <f aca="false">IF(S64&gt;T64,T64,S64)</f>
        <v>#DIV/0!</v>
      </c>
      <c r="V64" s="74" t="str">
        <f aca="false">Q64</f>
        <v>Red</v>
      </c>
      <c r="W64" s="75" t="e">
        <f aca="false">IF(R64="Red",+((P64*0.51)-L64)*I64,"-")</f>
        <v>#DIV/0!</v>
      </c>
      <c r="X64" s="76" t="n">
        <f aca="false">IF(Q64="Red",+(O64*0.65)-K64,"-")</f>
        <v>193094.212</v>
      </c>
      <c r="Y64" s="77" t="e">
        <f aca="false">IF(R64="Green","-",+((P64*0.81)-L64)*I64)</f>
        <v>#DIV/0!</v>
      </c>
      <c r="Z64" s="76" t="n">
        <f aca="false">IF(Q64="Green","-",+(O64*0.81)-K64)</f>
        <v>258612.0488</v>
      </c>
      <c r="AA64" s="78" t="n">
        <v>0.875</v>
      </c>
      <c r="AB64" s="78" t="n">
        <v>0.125</v>
      </c>
      <c r="AC64" s="79" t="n">
        <v>0.127979600694444</v>
      </c>
      <c r="AD64" s="79" t="s">
        <v>64</v>
      </c>
      <c r="AE64" s="73" t="n">
        <v>23</v>
      </c>
      <c r="AF64" s="73" t="n">
        <v>4</v>
      </c>
      <c r="AG64" s="73" t="n">
        <v>1</v>
      </c>
      <c r="AH64" s="73" t="n">
        <v>0</v>
      </c>
      <c r="AI64" s="73" t="n">
        <v>2</v>
      </c>
      <c r="AJ64" s="73" t="n">
        <v>2</v>
      </c>
      <c r="AK64" s="73" t="n">
        <v>1</v>
      </c>
      <c r="AL64" s="73" t="n">
        <v>0</v>
      </c>
      <c r="AM64" s="73" t="n">
        <v>5</v>
      </c>
      <c r="AN64" s="73" t="s">
        <v>64</v>
      </c>
      <c r="AO64" s="73" t="n">
        <v>0</v>
      </c>
      <c r="AP64" s="73" t="n">
        <f aca="false">IFERROR(J64-SUM(AM64:AO64),0)</f>
        <v>0</v>
      </c>
    </row>
    <row r="65" customFormat="false" ht="15" hidden="false" customHeight="false" outlineLevel="0" collapsed="false">
      <c r="A65" s="63" t="s">
        <v>131</v>
      </c>
      <c r="B65" s="64" t="n">
        <v>15430</v>
      </c>
      <c r="C65" s="64" t="s">
        <v>15</v>
      </c>
      <c r="D65" s="64" t="s">
        <v>61</v>
      </c>
      <c r="E65" s="65" t="n">
        <v>44378</v>
      </c>
      <c r="F65" s="66" t="str">
        <f aca="true">DATEDIF(E65,TODAY(),"y")&amp;" years,"&amp;DATEDIF(E65,TODAY(),"ym")</f>
        <v>3 years,1</v>
      </c>
      <c r="G65" s="66" t="s">
        <v>62</v>
      </c>
      <c r="H65" s="67" t="s">
        <v>90</v>
      </c>
      <c r="I65" s="68" t="n">
        <v>502</v>
      </c>
      <c r="J65" s="68" t="n">
        <v>1</v>
      </c>
      <c r="K65" s="68" t="n">
        <v>19816</v>
      </c>
      <c r="L65" s="69" t="n">
        <f aca="false">IFERROR(J65/I65,0)</f>
        <v>0.00199203187250996</v>
      </c>
      <c r="M65" s="68" t="n">
        <f aca="false">IFERROR(K65/J65,0)</f>
        <v>19816</v>
      </c>
      <c r="N65" s="70" t="n">
        <v>282555</v>
      </c>
      <c r="O65" s="70" t="n">
        <f aca="false">(N65/31)*31</f>
        <v>282555</v>
      </c>
      <c r="P65" s="71"/>
      <c r="Q65" s="72" t="str">
        <f aca="false">+IF((K65/O65)&gt;0.8,"Green",IF((K65/O65)&gt;0.65,"Amber","Red"))</f>
        <v>Red</v>
      </c>
      <c r="R65" s="72" t="e">
        <f aca="false">+IF((L65/P65)&gt;0.8,"Green",IF((L65/P65)&gt;0.5,"Amber","Red"))</f>
        <v>#DIV/0!</v>
      </c>
      <c r="S65" s="73" t="str">
        <f aca="false">IF(Q65="Red","1",IF(Q65="Amber","2","3"))</f>
        <v>1</v>
      </c>
      <c r="T65" s="73" t="e">
        <f aca="false">IF(R65="Red","1",IF(R65="Amber","2","3"))</f>
        <v>#DIV/0!</v>
      </c>
      <c r="U65" s="73" t="e">
        <f aca="false">IF(S65&gt;T65,T65,S65)</f>
        <v>#DIV/0!</v>
      </c>
      <c r="V65" s="74" t="str">
        <f aca="false">Q65</f>
        <v>Red</v>
      </c>
      <c r="W65" s="75" t="e">
        <f aca="false">IF(R65="Red",+((P65*0.51)-L65)*I65,"-")</f>
        <v>#DIV/0!</v>
      </c>
      <c r="X65" s="76" t="n">
        <f aca="false">IF(Q65="Red",+(O65*0.65)-K65,"-")</f>
        <v>163844.75</v>
      </c>
      <c r="Y65" s="77" t="e">
        <f aca="false">IF(R65="Green","-",+((P65*0.81)-L65)*I65)</f>
        <v>#DIV/0!</v>
      </c>
      <c r="Z65" s="76" t="n">
        <f aca="false">IF(Q65="Green","-",+(O65*0.81)-K65)</f>
        <v>209053.55</v>
      </c>
      <c r="AA65" s="78" t="n">
        <v>0.932721712538226</v>
      </c>
      <c r="AB65" s="78" t="n">
        <v>0.0672782874617737</v>
      </c>
      <c r="AC65" s="79" t="n">
        <v>0.0992144726247988</v>
      </c>
      <c r="AD65" s="79" t="s">
        <v>64</v>
      </c>
      <c r="AE65" s="73" t="n">
        <v>24</v>
      </c>
      <c r="AF65" s="73" t="n">
        <v>0</v>
      </c>
      <c r="AG65" s="73" t="n">
        <v>1</v>
      </c>
      <c r="AH65" s="73" t="n">
        <v>0</v>
      </c>
      <c r="AI65" s="73" t="n">
        <v>0</v>
      </c>
      <c r="AJ65" s="73" t="n">
        <v>1</v>
      </c>
      <c r="AK65" s="73" t="n">
        <v>0</v>
      </c>
      <c r="AL65" s="73" t="n">
        <v>0</v>
      </c>
      <c r="AM65" s="73" t="n">
        <v>1</v>
      </c>
      <c r="AN65" s="73" t="s">
        <v>64</v>
      </c>
      <c r="AO65" s="73" t="n">
        <v>0</v>
      </c>
      <c r="AP65" s="73" t="n">
        <f aca="false">IFERROR(J65-SUM(AM65:AO65),0)</f>
        <v>0</v>
      </c>
    </row>
    <row r="66" customFormat="false" ht="15" hidden="false" customHeight="false" outlineLevel="0" collapsed="false">
      <c r="A66" s="63" t="s">
        <v>132</v>
      </c>
      <c r="B66" s="64" t="n">
        <v>25834</v>
      </c>
      <c r="C66" s="64" t="s">
        <v>15</v>
      </c>
      <c r="D66" s="64" t="s">
        <v>61</v>
      </c>
      <c r="E66" s="65" t="n">
        <v>45146</v>
      </c>
      <c r="F66" s="66" t="str">
        <f aca="true">DATEDIF(E66,TODAY(),"y")&amp;" years,"&amp;DATEDIF(E66,TODAY(),"ym")</f>
        <v>1 years,0</v>
      </c>
      <c r="G66" s="66" t="s">
        <v>62</v>
      </c>
      <c r="H66" s="67" t="s">
        <v>63</v>
      </c>
      <c r="I66" s="68" t="n">
        <v>458</v>
      </c>
      <c r="J66" s="68" t="n">
        <v>5</v>
      </c>
      <c r="K66" s="68" t="n">
        <v>180849</v>
      </c>
      <c r="L66" s="69" t="n">
        <f aca="false">IFERROR(J66/I66,0)</f>
        <v>0.0109170305676856</v>
      </c>
      <c r="M66" s="68" t="n">
        <f aca="false">IFERROR(K66/J66,0)</f>
        <v>36169.8</v>
      </c>
      <c r="N66" s="70" t="n">
        <v>409486.48</v>
      </c>
      <c r="O66" s="70" t="n">
        <f aca="false">(N66/31)*31</f>
        <v>409486.48</v>
      </c>
      <c r="P66" s="71"/>
      <c r="Q66" s="72" t="str">
        <f aca="false">+IF((K66/O66)&gt;0.8,"Green",IF((K66/O66)&gt;0.65,"Amber","Red"))</f>
        <v>Red</v>
      </c>
      <c r="R66" s="72" t="e">
        <f aca="false">+IF((L66/P66)&gt;0.8,"Green",IF((L66/P66)&gt;0.5,"Amber","Red"))</f>
        <v>#DIV/0!</v>
      </c>
      <c r="S66" s="73" t="str">
        <f aca="false">IF(Q66="Red","1",IF(Q66="Amber","2","3"))</f>
        <v>1</v>
      </c>
      <c r="T66" s="73" t="e">
        <f aca="false">IF(R66="Red","1",IF(R66="Amber","2","3"))</f>
        <v>#DIV/0!</v>
      </c>
      <c r="U66" s="73" t="e">
        <f aca="false">IF(S66&gt;T66,T66,S66)</f>
        <v>#DIV/0!</v>
      </c>
      <c r="V66" s="74" t="str">
        <f aca="false">Q66</f>
        <v>Red</v>
      </c>
      <c r="W66" s="75" t="e">
        <f aca="false">IF(R66="Red",+((P66*0.51)-L66)*I66,"-")</f>
        <v>#DIV/0!</v>
      </c>
      <c r="X66" s="76" t="n">
        <f aca="false">IF(Q66="Red",+(O66*0.65)-K66,"-")</f>
        <v>85317.212</v>
      </c>
      <c r="Y66" s="77" t="e">
        <f aca="false">IF(R66="Green","-",+((P66*0.81)-L66)*I66)</f>
        <v>#DIV/0!</v>
      </c>
      <c r="Z66" s="76" t="n">
        <f aca="false">IF(Q66="Green","-",+(O66*0.81)-K66)</f>
        <v>150835.0488</v>
      </c>
      <c r="AA66" s="78" t="n">
        <v>0.881294964028777</v>
      </c>
      <c r="AB66" s="78" t="n">
        <v>0.118705035971223</v>
      </c>
      <c r="AC66" s="79" t="n">
        <v>0.0904029882154882</v>
      </c>
      <c r="AD66" s="79" t="s">
        <v>64</v>
      </c>
      <c r="AE66" s="73" t="n">
        <v>21</v>
      </c>
      <c r="AF66" s="73" t="n">
        <v>3</v>
      </c>
      <c r="AG66" s="73" t="n">
        <v>0</v>
      </c>
      <c r="AH66" s="73" t="n">
        <v>2</v>
      </c>
      <c r="AI66" s="73" t="n">
        <v>0</v>
      </c>
      <c r="AJ66" s="73" t="n">
        <v>3</v>
      </c>
      <c r="AK66" s="73" t="n">
        <v>2</v>
      </c>
      <c r="AL66" s="73" t="n">
        <v>0</v>
      </c>
      <c r="AM66" s="73" t="n">
        <v>5</v>
      </c>
      <c r="AN66" s="73" t="s">
        <v>64</v>
      </c>
      <c r="AO66" s="73" t="n">
        <v>0</v>
      </c>
      <c r="AP66" s="73" t="n">
        <f aca="false">IFERROR(J66-SUM(AM66:AO66),0)</f>
        <v>0</v>
      </c>
    </row>
    <row r="67" customFormat="false" ht="15" hidden="false" customHeight="false" outlineLevel="0" collapsed="false">
      <c r="A67" s="63" t="s">
        <v>133</v>
      </c>
      <c r="B67" s="64" t="n">
        <v>25219</v>
      </c>
      <c r="C67" s="64" t="s">
        <v>12</v>
      </c>
      <c r="D67" s="64" t="s">
        <v>61</v>
      </c>
      <c r="E67" s="65" t="n">
        <v>45089</v>
      </c>
      <c r="F67" s="66" t="str">
        <f aca="true">DATEDIF(E67,TODAY(),"y")&amp;" years,"&amp;DATEDIF(E67,TODAY(),"ym")</f>
        <v>1 years,1</v>
      </c>
      <c r="G67" s="66" t="s">
        <v>62</v>
      </c>
      <c r="H67" s="67" t="s">
        <v>63</v>
      </c>
      <c r="I67" s="68" t="n">
        <v>370</v>
      </c>
      <c r="J67" s="68" t="n">
        <v>0</v>
      </c>
      <c r="K67" s="68" t="n">
        <v>0</v>
      </c>
      <c r="L67" s="69" t="n">
        <f aca="false">IFERROR(J67/I67,0)</f>
        <v>0</v>
      </c>
      <c r="M67" s="68" t="n">
        <f aca="false">IFERROR(K67/J67,0)</f>
        <v>0</v>
      </c>
      <c r="N67" s="70" t="n">
        <v>409486.48</v>
      </c>
      <c r="O67" s="70" t="n">
        <f aca="false">(N67/31)*31</f>
        <v>409486.48</v>
      </c>
      <c r="P67" s="71"/>
      <c r="Q67" s="72" t="str">
        <f aca="false">+IF((K67/O67)&gt;0.8,"Green",IF((K67/O67)&gt;0.65,"Amber","Red"))</f>
        <v>Red</v>
      </c>
      <c r="R67" s="72" t="e">
        <f aca="false">+IF((L67/P67)&gt;0.8,"Green",IF((L67/P67)&gt;0.5,"Amber","Red"))</f>
        <v>#DIV/0!</v>
      </c>
      <c r="S67" s="73" t="str">
        <f aca="false">IF(Q67="Red","1",IF(Q67="Amber","2","3"))</f>
        <v>1</v>
      </c>
      <c r="T67" s="73" t="e">
        <f aca="false">IF(R67="Red","1",IF(R67="Amber","2","3"))</f>
        <v>#DIV/0!</v>
      </c>
      <c r="U67" s="73" t="e">
        <f aca="false">IF(S67&gt;T67,T67,S67)</f>
        <v>#DIV/0!</v>
      </c>
      <c r="V67" s="74" t="str">
        <f aca="false">Q67</f>
        <v>Red</v>
      </c>
      <c r="W67" s="75" t="e">
        <f aca="false">IF(R67="Red",+((P67*0.51)-L67)*I67,"-")</f>
        <v>#DIV/0!</v>
      </c>
      <c r="X67" s="76" t="n">
        <f aca="false">IF(Q67="Red",+(O67*0.65)-K67,"-")</f>
        <v>266166.212</v>
      </c>
      <c r="Y67" s="77" t="e">
        <f aca="false">IF(R67="Green","-",+((P67*0.81)-L67)*I67)</f>
        <v>#DIV/0!</v>
      </c>
      <c r="Z67" s="76" t="n">
        <f aca="false">IF(Q67="Green","-",+(O67*0.81)-K67)</f>
        <v>331684.0488</v>
      </c>
      <c r="AA67" s="78" t="n">
        <v>0.676113360323887</v>
      </c>
      <c r="AB67" s="78" t="n">
        <v>0.323886639676113</v>
      </c>
      <c r="AC67" s="79" t="n">
        <v>0.0750904882154882</v>
      </c>
      <c r="AD67" s="79" t="n">
        <v>0.060102237654321</v>
      </c>
      <c r="AE67" s="73" t="n">
        <v>20</v>
      </c>
      <c r="AF67" s="73" t="s">
        <v>64</v>
      </c>
      <c r="AG67" s="73" t="s">
        <v>64</v>
      </c>
      <c r="AH67" s="73" t="s">
        <v>64</v>
      </c>
      <c r="AI67" s="73" t="s">
        <v>64</v>
      </c>
      <c r="AJ67" s="73" t="s">
        <v>64</v>
      </c>
      <c r="AK67" s="73" t="s">
        <v>64</v>
      </c>
      <c r="AL67" s="73" t="s">
        <v>64</v>
      </c>
      <c r="AM67" s="73" t="s">
        <v>64</v>
      </c>
      <c r="AN67" s="73" t="s">
        <v>64</v>
      </c>
      <c r="AO67" s="73" t="s">
        <v>64</v>
      </c>
      <c r="AP67" s="73" t="n">
        <f aca="false">IFERROR(J67-SUM(AM67:AO67),0)</f>
        <v>0</v>
      </c>
    </row>
    <row r="68" customFormat="false" ht="15" hidden="false" customHeight="false" outlineLevel="0" collapsed="false">
      <c r="A68" s="63" t="s">
        <v>134</v>
      </c>
      <c r="B68" s="64" t="n">
        <v>23340</v>
      </c>
      <c r="C68" s="64" t="s">
        <v>12</v>
      </c>
      <c r="D68" s="64" t="s">
        <v>61</v>
      </c>
      <c r="E68" s="65" t="n">
        <v>44900</v>
      </c>
      <c r="F68" s="66" t="str">
        <f aca="true">DATEDIF(E68,TODAY(),"y")&amp;" years,"&amp;DATEDIF(E68,TODAY(),"ym")</f>
        <v>1 years,8</v>
      </c>
      <c r="G68" s="66" t="s">
        <v>62</v>
      </c>
      <c r="H68" s="67" t="s">
        <v>63</v>
      </c>
      <c r="I68" s="68" t="n">
        <v>543</v>
      </c>
      <c r="J68" s="68" t="n">
        <v>8</v>
      </c>
      <c r="K68" s="68" t="n">
        <v>168903</v>
      </c>
      <c r="L68" s="69" t="n">
        <f aca="false">IFERROR(J68/I68,0)</f>
        <v>0.0147329650092081</v>
      </c>
      <c r="M68" s="68" t="n">
        <f aca="false">IFERROR(K68/J68,0)</f>
        <v>21112.875</v>
      </c>
      <c r="N68" s="70" t="n">
        <v>409486.48</v>
      </c>
      <c r="O68" s="70" t="n">
        <f aca="false">(N68/31)*31</f>
        <v>409486.48</v>
      </c>
      <c r="P68" s="71"/>
      <c r="Q68" s="72" t="str">
        <f aca="false">+IF((K68/O68)&gt;0.8,"Green",IF((K68/O68)&gt;0.65,"Amber","Red"))</f>
        <v>Red</v>
      </c>
      <c r="R68" s="72" t="e">
        <f aca="false">+IF((L68/P68)&gt;0.8,"Green",IF((L68/P68)&gt;0.5,"Amber","Red"))</f>
        <v>#DIV/0!</v>
      </c>
      <c r="S68" s="73" t="str">
        <f aca="false">IF(Q68="Red","1",IF(Q68="Amber","2","3"))</f>
        <v>1</v>
      </c>
      <c r="T68" s="73" t="e">
        <f aca="false">IF(R68="Red","1",IF(R68="Amber","2","3"))</f>
        <v>#DIV/0!</v>
      </c>
      <c r="U68" s="73" t="e">
        <f aca="false">IF(S68&gt;T68,T68,S68)</f>
        <v>#DIV/0!</v>
      </c>
      <c r="V68" s="74" t="str">
        <f aca="false">Q68</f>
        <v>Red</v>
      </c>
      <c r="W68" s="75" t="e">
        <f aca="false">IF(R68="Red",+((P68*0.51)-L68)*I68,"-")</f>
        <v>#DIV/0!</v>
      </c>
      <c r="X68" s="76" t="n">
        <f aca="false">IF(Q68="Red",+(O68*0.65)-K68,"-")</f>
        <v>97263.212</v>
      </c>
      <c r="Y68" s="77" t="e">
        <f aca="false">IF(R68="Green","-",+((P68*0.81)-L68)*I68)</f>
        <v>#DIV/0!</v>
      </c>
      <c r="Z68" s="76" t="n">
        <f aca="false">IF(Q68="Green","-",+(O68*0.81)-K68)</f>
        <v>162781.0488</v>
      </c>
      <c r="AA68" s="78" t="n">
        <v>0.900641025641026</v>
      </c>
      <c r="AB68" s="78" t="n">
        <v>0.0993589743589743</v>
      </c>
      <c r="AC68" s="79" t="n">
        <v>0.0932050120772947</v>
      </c>
      <c r="AD68" s="79" t="s">
        <v>64</v>
      </c>
      <c r="AE68" s="73" t="n">
        <v>23</v>
      </c>
      <c r="AF68" s="73" t="n">
        <v>6</v>
      </c>
      <c r="AG68" s="73" t="n">
        <v>2</v>
      </c>
      <c r="AH68" s="73" t="n">
        <v>0</v>
      </c>
      <c r="AI68" s="73" t="n">
        <v>6</v>
      </c>
      <c r="AJ68" s="73" t="n">
        <v>2</v>
      </c>
      <c r="AK68" s="73" t="n">
        <v>0</v>
      </c>
      <c r="AL68" s="73" t="n">
        <v>0</v>
      </c>
      <c r="AM68" s="73" t="n">
        <v>8</v>
      </c>
      <c r="AN68" s="73" t="s">
        <v>64</v>
      </c>
      <c r="AO68" s="73" t="n">
        <v>0</v>
      </c>
      <c r="AP68" s="73" t="n">
        <f aca="false">IFERROR(J68-SUM(AM68:AO68),0)</f>
        <v>0</v>
      </c>
    </row>
    <row r="69" customFormat="false" ht="15" hidden="false" customHeight="false" outlineLevel="0" collapsed="false">
      <c r="A69" s="63" t="s">
        <v>135</v>
      </c>
      <c r="B69" s="64" t="n">
        <v>22608</v>
      </c>
      <c r="C69" s="64" t="s">
        <v>12</v>
      </c>
      <c r="D69" s="64" t="s">
        <v>61</v>
      </c>
      <c r="E69" s="65" t="n">
        <v>44852</v>
      </c>
      <c r="F69" s="66" t="str">
        <f aca="true">DATEDIF(E69,TODAY(),"y")&amp;" years,"&amp;DATEDIF(E69,TODAY(),"ym")</f>
        <v>1 years,9</v>
      </c>
      <c r="G69" s="66" t="s">
        <v>62</v>
      </c>
      <c r="H69" s="67" t="s">
        <v>63</v>
      </c>
      <c r="I69" s="68" t="n">
        <v>579</v>
      </c>
      <c r="J69" s="68" t="n">
        <v>6</v>
      </c>
      <c r="K69" s="68" t="n">
        <v>154313</v>
      </c>
      <c r="L69" s="69" t="n">
        <f aca="false">IFERROR(J69/I69,0)</f>
        <v>0.0103626943005181</v>
      </c>
      <c r="M69" s="68" t="n">
        <f aca="false">IFERROR(K69/J69,0)</f>
        <v>25718.8333333333</v>
      </c>
      <c r="N69" s="70" t="n">
        <v>409486.48</v>
      </c>
      <c r="O69" s="70" t="n">
        <f aca="false">(N69/31)*31</f>
        <v>409486.48</v>
      </c>
      <c r="P69" s="71"/>
      <c r="Q69" s="72" t="str">
        <f aca="false">+IF((K69/O69)&gt;0.8,"Green",IF((K69/O69)&gt;0.65,"Amber","Red"))</f>
        <v>Red</v>
      </c>
      <c r="R69" s="72" t="e">
        <f aca="false">+IF((L69/P69)&gt;0.8,"Green",IF((L69/P69)&gt;0.5,"Amber","Red"))</f>
        <v>#DIV/0!</v>
      </c>
      <c r="S69" s="73" t="str">
        <f aca="false">IF(Q69="Red","1",IF(Q69="Amber","2","3"))</f>
        <v>1</v>
      </c>
      <c r="T69" s="73" t="e">
        <f aca="false">IF(R69="Red","1",IF(R69="Amber","2","3"))</f>
        <v>#DIV/0!</v>
      </c>
      <c r="U69" s="73" t="e">
        <f aca="false">IF(S69&gt;T69,T69,S69)</f>
        <v>#DIV/0!</v>
      </c>
      <c r="V69" s="74" t="str">
        <f aca="false">Q69</f>
        <v>Red</v>
      </c>
      <c r="W69" s="75" t="e">
        <f aca="false">IF(R69="Red",+((P69*0.51)-L69)*I69,"-")</f>
        <v>#DIV/0!</v>
      </c>
      <c r="X69" s="76" t="n">
        <f aca="false">IF(Q69="Red",+(O69*0.65)-K69,"-")</f>
        <v>111853.212</v>
      </c>
      <c r="Y69" s="77" t="e">
        <f aca="false">IF(R69="Green","-",+((P69*0.81)-L69)*I69)</f>
        <v>#DIV/0!</v>
      </c>
      <c r="Z69" s="76" t="n">
        <f aca="false">IF(Q69="Green","-",+(O69*0.81)-K69)</f>
        <v>177371.0488</v>
      </c>
      <c r="AA69" s="78" t="n">
        <v>0.851612903225806</v>
      </c>
      <c r="AB69" s="78" t="n">
        <v>0.148387096774194</v>
      </c>
      <c r="AC69" s="79" t="n">
        <v>0.10840328099839</v>
      </c>
      <c r="AD69" s="79" t="s">
        <v>64</v>
      </c>
      <c r="AE69" s="73" t="n">
        <v>23</v>
      </c>
      <c r="AF69" s="73" t="n">
        <v>6</v>
      </c>
      <c r="AG69" s="73" t="n">
        <v>0</v>
      </c>
      <c r="AH69" s="73" t="n">
        <v>0</v>
      </c>
      <c r="AI69" s="73" t="n">
        <v>2</v>
      </c>
      <c r="AJ69" s="73" t="n">
        <v>2</v>
      </c>
      <c r="AK69" s="73" t="n">
        <v>2</v>
      </c>
      <c r="AL69" s="73" t="n">
        <v>0</v>
      </c>
      <c r="AM69" s="73" t="n">
        <v>6</v>
      </c>
      <c r="AN69" s="73" t="s">
        <v>64</v>
      </c>
      <c r="AO69" s="73" t="n">
        <v>0</v>
      </c>
      <c r="AP69" s="73" t="n">
        <f aca="false">IFERROR(J69-SUM(AM69:AO69),0)</f>
        <v>0</v>
      </c>
    </row>
    <row r="70" customFormat="false" ht="15" hidden="false" customHeight="false" outlineLevel="0" collapsed="false">
      <c r="A70" s="63" t="s">
        <v>136</v>
      </c>
      <c r="B70" s="64" t="n">
        <v>17809</v>
      </c>
      <c r="C70" s="64" t="s">
        <v>12</v>
      </c>
      <c r="D70" s="64" t="s">
        <v>61</v>
      </c>
      <c r="E70" s="65" t="n">
        <v>44518</v>
      </c>
      <c r="F70" s="66" t="str">
        <f aca="true">DATEDIF(E70,TODAY(),"y")&amp;" years,"&amp;DATEDIF(E70,TODAY(),"ym")</f>
        <v>2 years,8</v>
      </c>
      <c r="G70" s="66" t="s">
        <v>62</v>
      </c>
      <c r="H70" s="67" t="s">
        <v>63</v>
      </c>
      <c r="I70" s="68" t="n">
        <v>476</v>
      </c>
      <c r="J70" s="68" t="n">
        <v>10</v>
      </c>
      <c r="K70" s="68" t="n">
        <v>211291</v>
      </c>
      <c r="L70" s="69" t="n">
        <f aca="false">IFERROR(J70/I70,0)</f>
        <v>0.0210084033613445</v>
      </c>
      <c r="M70" s="68" t="n">
        <f aca="false">IFERROR(K70/J70,0)</f>
        <v>21129.1</v>
      </c>
      <c r="N70" s="70" t="n">
        <v>409486.48</v>
      </c>
      <c r="O70" s="70" t="n">
        <f aca="false">(N70/31)*31</f>
        <v>409486.48</v>
      </c>
      <c r="P70" s="71"/>
      <c r="Q70" s="72" t="str">
        <f aca="false">+IF((K70/O70)&gt;0.8,"Green",IF((K70/O70)&gt;0.65,"Amber","Red"))</f>
        <v>Red</v>
      </c>
      <c r="R70" s="72" t="e">
        <f aca="false">+IF((L70/P70)&gt;0.8,"Green",IF((L70/P70)&gt;0.5,"Amber","Red"))</f>
        <v>#DIV/0!</v>
      </c>
      <c r="S70" s="73" t="str">
        <f aca="false">IF(Q70="Red","1",IF(Q70="Amber","2","3"))</f>
        <v>1</v>
      </c>
      <c r="T70" s="73" t="e">
        <f aca="false">IF(R70="Red","1",IF(R70="Amber","2","3"))</f>
        <v>#DIV/0!</v>
      </c>
      <c r="U70" s="73" t="e">
        <f aca="false">IF(S70&gt;T70,T70,S70)</f>
        <v>#DIV/0!</v>
      </c>
      <c r="V70" s="74" t="str">
        <f aca="false">Q70</f>
        <v>Red</v>
      </c>
      <c r="W70" s="75" t="e">
        <f aca="false">IF(R70="Red",+((P70*0.51)-L70)*I70,"-")</f>
        <v>#DIV/0!</v>
      </c>
      <c r="X70" s="76" t="n">
        <f aca="false">IF(Q70="Red",+(O70*0.65)-K70,"-")</f>
        <v>54875.212</v>
      </c>
      <c r="Y70" s="77" t="e">
        <f aca="false">IF(R70="Green","-",+((P70*0.81)-L70)*I70)</f>
        <v>#DIV/0!</v>
      </c>
      <c r="Z70" s="76" t="n">
        <f aca="false">IF(Q70="Green","-",+(O70*0.81)-K70)</f>
        <v>120393.0488</v>
      </c>
      <c r="AA70" s="78" t="n">
        <v>0.951851851851852</v>
      </c>
      <c r="AB70" s="78" t="n">
        <v>0.0481481481481482</v>
      </c>
      <c r="AC70" s="79" t="n">
        <v>0.147221696127946</v>
      </c>
      <c r="AD70" s="79" t="s">
        <v>64</v>
      </c>
      <c r="AE70" s="73" t="n">
        <v>23</v>
      </c>
      <c r="AF70" s="73" t="n">
        <v>9</v>
      </c>
      <c r="AG70" s="73" t="n">
        <v>1</v>
      </c>
      <c r="AH70" s="73" t="n">
        <v>0</v>
      </c>
      <c r="AI70" s="73" t="n">
        <v>3</v>
      </c>
      <c r="AJ70" s="73" t="n">
        <v>6</v>
      </c>
      <c r="AK70" s="73" t="n">
        <v>1</v>
      </c>
      <c r="AL70" s="73" t="n">
        <v>0</v>
      </c>
      <c r="AM70" s="73" t="n">
        <v>9</v>
      </c>
      <c r="AN70" s="73" t="s">
        <v>64</v>
      </c>
      <c r="AO70" s="73" t="n">
        <v>0</v>
      </c>
      <c r="AP70" s="73" t="n">
        <f aca="false">IFERROR(J70-SUM(AM70:AO70),0)</f>
        <v>1</v>
      </c>
    </row>
    <row r="71" customFormat="false" ht="15" hidden="false" customHeight="false" outlineLevel="0" collapsed="false">
      <c r="A71" s="63" t="s">
        <v>137</v>
      </c>
      <c r="B71" s="64" t="n">
        <v>28131</v>
      </c>
      <c r="C71" s="64" t="s">
        <v>72</v>
      </c>
      <c r="D71" s="64" t="s">
        <v>61</v>
      </c>
      <c r="E71" s="65" t="n">
        <v>45278</v>
      </c>
      <c r="F71" s="66" t="str">
        <f aca="true">DATEDIF(E71,TODAY(),"y")&amp;" years,"&amp;DATEDIF(E71,TODAY(),"ym")</f>
        <v>0 years,7</v>
      </c>
      <c r="G71" s="66" t="s">
        <v>62</v>
      </c>
      <c r="H71" s="67" t="s">
        <v>90</v>
      </c>
      <c r="I71" s="68" t="n">
        <v>435</v>
      </c>
      <c r="J71" s="68" t="n">
        <v>4</v>
      </c>
      <c r="K71" s="68" t="n">
        <v>98915</v>
      </c>
      <c r="L71" s="69" t="n">
        <f aca="false">IFERROR(J71/I71,0)</f>
        <v>0.00919540229885057</v>
      </c>
      <c r="M71" s="68" t="n">
        <f aca="false">IFERROR(K71/J71,0)</f>
        <v>24728.75</v>
      </c>
      <c r="N71" s="70" t="n">
        <v>282555</v>
      </c>
      <c r="O71" s="70" t="n">
        <f aca="false">(N71/31)*31</f>
        <v>282555</v>
      </c>
      <c r="P71" s="71"/>
      <c r="Q71" s="72" t="str">
        <f aca="false">+IF((K71/O71)&gt;0.8,"Green",IF((K71/O71)&gt;0.65,"Amber","Red"))</f>
        <v>Red</v>
      </c>
      <c r="R71" s="72" t="e">
        <f aca="false">+IF((L71/P71)&gt;0.8,"Green",IF((L71/P71)&gt;0.5,"Amber","Red"))</f>
        <v>#DIV/0!</v>
      </c>
      <c r="S71" s="73" t="str">
        <f aca="false">IF(Q71="Red","1",IF(Q71="Amber","2","3"))</f>
        <v>1</v>
      </c>
      <c r="T71" s="73" t="e">
        <f aca="false">IF(R71="Red","1",IF(R71="Amber","2","3"))</f>
        <v>#DIV/0!</v>
      </c>
      <c r="U71" s="73" t="e">
        <f aca="false">IF(S71&gt;T71,T71,S71)</f>
        <v>#DIV/0!</v>
      </c>
      <c r="V71" s="74" t="str">
        <f aca="false">Q71</f>
        <v>Red</v>
      </c>
      <c r="W71" s="75" t="e">
        <f aca="false">IF(R71="Red",+((P71*0.51)-L71)*I71,"-")</f>
        <v>#DIV/0!</v>
      </c>
      <c r="X71" s="76" t="n">
        <f aca="false">IF(Q71="Red",+(O71*0.65)-K71,"-")</f>
        <v>84745.7500000001</v>
      </c>
      <c r="Y71" s="77" t="e">
        <f aca="false">IF(R71="Green","-",+((P71*0.81)-L71)*I71)</f>
        <v>#DIV/0!</v>
      </c>
      <c r="Z71" s="76" t="n">
        <f aca="false">IF(Q71="Green","-",+(O71*0.81)-K71)</f>
        <v>129954.55</v>
      </c>
      <c r="AA71" s="78" t="n">
        <v>0.871080139372822</v>
      </c>
      <c r="AB71" s="78" t="n">
        <v>0.128919860627178</v>
      </c>
      <c r="AC71" s="79" t="n">
        <v>0.102366372053872</v>
      </c>
      <c r="AD71" s="79" t="s">
        <v>64</v>
      </c>
      <c r="AE71" s="73" t="n">
        <v>22</v>
      </c>
      <c r="AF71" s="73" t="n">
        <v>2</v>
      </c>
      <c r="AG71" s="73" t="n">
        <v>0</v>
      </c>
      <c r="AH71" s="73" t="n">
        <v>2</v>
      </c>
      <c r="AI71" s="73" t="n">
        <v>2</v>
      </c>
      <c r="AJ71" s="73" t="n">
        <v>1</v>
      </c>
      <c r="AK71" s="73" t="n">
        <v>1</v>
      </c>
      <c r="AL71" s="73" t="n">
        <v>0</v>
      </c>
      <c r="AM71" s="73" t="n">
        <v>4</v>
      </c>
      <c r="AN71" s="73" t="s">
        <v>64</v>
      </c>
      <c r="AO71" s="73" t="n">
        <v>0</v>
      </c>
      <c r="AP71" s="73" t="n">
        <f aca="false">IFERROR(J71-SUM(AM71:AO71),0)</f>
        <v>0</v>
      </c>
    </row>
    <row r="1048576" customFormat="false" ht="12.8" hidden="false" customHeight="false" outlineLevel="0" collapsed="false"/>
  </sheetData>
  <autoFilter ref="A2:AP71"/>
  <conditionalFormatting sqref="V3:V71">
    <cfRule type="cellIs" priority="2" operator="equal" aboveAverage="0" equalAverage="0" bottom="0" percent="0" rank="0" text="" dxfId="0">
      <formula>"Green"</formula>
    </cfRule>
    <cfRule type="cellIs" priority="3" operator="equal" aboveAverage="0" equalAverage="0" bottom="0" percent="0" rank="0" text="" dxfId="1">
      <formula>"Amber"</formula>
    </cfRule>
    <cfRule type="cellIs" priority="4" operator="equal" aboveAverage="0" equalAverage="0" bottom="0" percent="0" rank="0" text="" dxfId="2">
      <formula>"Red"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W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2" activeCellId="0" sqref="V1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.42"/>
    <col collapsed="false" customWidth="true" hidden="false" outlineLevel="0" max="2" min="2" style="0" width="18"/>
    <col collapsed="false" customWidth="true" hidden="false" outlineLevel="0" max="22" min="19" style="80" width="9.14"/>
    <col collapsed="false" customWidth="true" hidden="false" outlineLevel="0" max="1024" min="1024" style="0" width="11.52"/>
  </cols>
  <sheetData>
    <row r="2" customFormat="false" ht="23.85" hidden="false" customHeight="false" outlineLevel="0" collapsed="false">
      <c r="B2" s="81" t="s">
        <v>11</v>
      </c>
      <c r="C2" s="82" t="s">
        <v>49</v>
      </c>
      <c r="D2" s="83" t="s">
        <v>50</v>
      </c>
      <c r="E2" s="83" t="s">
        <v>51</v>
      </c>
      <c r="F2" s="84" t="s">
        <v>138</v>
      </c>
      <c r="G2" s="85" t="s">
        <v>139</v>
      </c>
      <c r="H2" s="83" t="s">
        <v>140</v>
      </c>
      <c r="I2" s="86" t="s">
        <v>141</v>
      </c>
      <c r="J2" s="85" t="s">
        <v>142</v>
      </c>
      <c r="K2" s="83" t="s">
        <v>143</v>
      </c>
      <c r="L2" s="83" t="s">
        <v>144</v>
      </c>
      <c r="M2" s="83" t="s">
        <v>145</v>
      </c>
      <c r="N2" s="86" t="s">
        <v>138</v>
      </c>
      <c r="O2" s="85" t="s">
        <v>146</v>
      </c>
      <c r="P2" s="83" t="s">
        <v>147</v>
      </c>
      <c r="Q2" s="83" t="s">
        <v>148</v>
      </c>
      <c r="R2" s="84" t="s">
        <v>149</v>
      </c>
      <c r="S2" s="87" t="s">
        <v>150</v>
      </c>
      <c r="T2" s="88" t="s">
        <v>151</v>
      </c>
      <c r="U2" s="87" t="s">
        <v>152</v>
      </c>
      <c r="V2" s="88" t="s">
        <v>153</v>
      </c>
      <c r="W2" s="88" t="s">
        <v>33</v>
      </c>
    </row>
    <row r="3" customFormat="false" ht="13.8" hidden="false" customHeight="false" outlineLevel="0" collapsed="false">
      <c r="B3" s="89" t="s">
        <v>15</v>
      </c>
      <c r="C3" s="90" t="n">
        <f aca="false">SUMIF(RAW!C:C,'Health TL Focus Parameter'!B3,RAW!AF:AF)</f>
        <v>106</v>
      </c>
      <c r="D3" s="91" t="n">
        <f aca="false">SUMIF(RAW!C:C,'Health TL Focus Parameter'!B3,RAW!AG:AG)</f>
        <v>14</v>
      </c>
      <c r="E3" s="91" t="n">
        <f aca="false">SUMIF(RAW!C:C,'Health TL Focus Parameter'!B3,RAW!AH:AH)</f>
        <v>28</v>
      </c>
      <c r="F3" s="91" t="n">
        <f aca="false">SUM(C3:E3)</f>
        <v>148</v>
      </c>
      <c r="G3" s="92" t="n">
        <f aca="false">C3/$F3</f>
        <v>0.716216216216216</v>
      </c>
      <c r="H3" s="93" t="n">
        <f aca="false">D3/$F3</f>
        <v>0.0945945945945946</v>
      </c>
      <c r="I3" s="94" t="n">
        <f aca="false">E3/$F3</f>
        <v>0.189189189189189</v>
      </c>
      <c r="J3" s="90" t="n">
        <f aca="false">SUMIF(RAW!C:C,'Health TL Focus Parameter'!B3,RAW!AI:AI)</f>
        <v>42</v>
      </c>
      <c r="K3" s="91" t="n">
        <f aca="false">SUMIF(RAW!C:C,'Health TL Focus Parameter'!B3,RAW!AJ:AJ)</f>
        <v>54</v>
      </c>
      <c r="L3" s="91" t="n">
        <f aca="false">SUMIF(RAW!C:C,'Health TL Focus Parameter'!B3,RAW!AK:AK)</f>
        <v>48</v>
      </c>
      <c r="M3" s="91" t="n">
        <f aca="false">SUMIF(RAW!C:C,'Health TL Focus Parameter'!B3,RAW!AL:AL)</f>
        <v>4</v>
      </c>
      <c r="N3" s="95" t="n">
        <f aca="false">SUM(J3:M3)</f>
        <v>148</v>
      </c>
      <c r="O3" s="92" t="n">
        <f aca="false">J3/$N3</f>
        <v>0.283783783783784</v>
      </c>
      <c r="P3" s="93" t="n">
        <f aca="false">K3/$N3</f>
        <v>0.364864864864865</v>
      </c>
      <c r="Q3" s="93" t="n">
        <f aca="false">L3/$N3</f>
        <v>0.324324324324324</v>
      </c>
      <c r="R3" s="93" t="n">
        <f aca="false">M3/$N3</f>
        <v>0.027027027027027</v>
      </c>
      <c r="S3" s="96" t="n">
        <f aca="false">J3+K3</f>
        <v>96</v>
      </c>
      <c r="T3" s="97" t="n">
        <f aca="false">L3+M3</f>
        <v>52</v>
      </c>
      <c r="U3" s="98" t="n">
        <f aca="false">S3/N3</f>
        <v>0.648648648648649</v>
      </c>
      <c r="V3" s="99" t="n">
        <f aca="false">T3/N3</f>
        <v>0.351351351351351</v>
      </c>
      <c r="W3" s="97" t="n">
        <v>23974</v>
      </c>
    </row>
    <row r="4" customFormat="false" ht="13.8" hidden="false" customHeight="false" outlineLevel="0" collapsed="false">
      <c r="B4" s="89" t="s">
        <v>12</v>
      </c>
      <c r="C4" s="90" t="n">
        <f aca="false">SUMIF(RAW!C:C,'Health TL Focus Parameter'!B4,RAW!AF:AF)</f>
        <v>93</v>
      </c>
      <c r="D4" s="91" t="n">
        <f aca="false">SUMIF(RAW!C:C,'Health TL Focus Parameter'!B4,RAW!AG:AG)</f>
        <v>13</v>
      </c>
      <c r="E4" s="91" t="n">
        <f aca="false">SUMIF(RAW!C:C,'Health TL Focus Parameter'!B4,RAW!AH:AH)</f>
        <v>16</v>
      </c>
      <c r="F4" s="91" t="n">
        <f aca="false">SUM(C4:E4)</f>
        <v>122</v>
      </c>
      <c r="G4" s="92" t="n">
        <f aca="false">C4/$F4</f>
        <v>0.762295081967213</v>
      </c>
      <c r="H4" s="93" t="n">
        <f aca="false">D4/$F4</f>
        <v>0.10655737704918</v>
      </c>
      <c r="I4" s="94" t="n">
        <f aca="false">E4/$F4</f>
        <v>0.131147540983607</v>
      </c>
      <c r="J4" s="90" t="n">
        <f aca="false">SUMIF(RAW!C:C,'Health TL Focus Parameter'!B4,RAW!AI:AI)</f>
        <v>42</v>
      </c>
      <c r="K4" s="91" t="n">
        <f aca="false">SUMIF(RAW!C:C,'Health TL Focus Parameter'!B4,RAW!AJ:AJ)</f>
        <v>41</v>
      </c>
      <c r="L4" s="91" t="n">
        <f aca="false">SUMIF(RAW!C:C,'Health TL Focus Parameter'!B4,RAW!AK:AK)</f>
        <v>34</v>
      </c>
      <c r="M4" s="91" t="n">
        <f aca="false">SUMIF(RAW!C:C,'Health TL Focus Parameter'!B4,RAW!AL:AL)</f>
        <v>5</v>
      </c>
      <c r="N4" s="95" t="n">
        <f aca="false">SUM(J4:M4)</f>
        <v>122</v>
      </c>
      <c r="O4" s="92" t="n">
        <f aca="false">J4/$N4</f>
        <v>0.344262295081967</v>
      </c>
      <c r="P4" s="93" t="n">
        <f aca="false">K4/$N4</f>
        <v>0.336065573770492</v>
      </c>
      <c r="Q4" s="93" t="n">
        <f aca="false">L4/$N4</f>
        <v>0.278688524590164</v>
      </c>
      <c r="R4" s="93" t="n">
        <f aca="false">M4/$N4</f>
        <v>0.040983606557377</v>
      </c>
      <c r="S4" s="96" t="n">
        <f aca="false">J4+K4</f>
        <v>83</v>
      </c>
      <c r="T4" s="97" t="n">
        <f aca="false">L4+M4</f>
        <v>39</v>
      </c>
      <c r="U4" s="98" t="n">
        <f aca="false">S4/N4</f>
        <v>0.680327868852459</v>
      </c>
      <c r="V4" s="99" t="n">
        <f aca="false">T4/N4</f>
        <v>0.319672131147541</v>
      </c>
      <c r="W4" s="97" t="n">
        <v>22556</v>
      </c>
    </row>
    <row r="5" customFormat="false" ht="13.8" hidden="false" customHeight="false" outlineLevel="0" collapsed="false">
      <c r="B5" s="89" t="s">
        <v>16</v>
      </c>
      <c r="C5" s="90" t="n">
        <f aca="false">SUMIF(RAW!C:C,'Health TL Focus Parameter'!B5,RAW!AF:AF)</f>
        <v>129</v>
      </c>
      <c r="D5" s="91" t="n">
        <f aca="false">SUMIF(RAW!C:C,'Health TL Focus Parameter'!B5,RAW!AG:AG)</f>
        <v>12</v>
      </c>
      <c r="E5" s="91" t="n">
        <f aca="false">SUMIF(RAW!C:C,'Health TL Focus Parameter'!B5,RAW!AH:AH)</f>
        <v>41</v>
      </c>
      <c r="F5" s="91" t="n">
        <f aca="false">SUM(C5:E5)</f>
        <v>182</v>
      </c>
      <c r="G5" s="92" t="n">
        <f aca="false">C5/$F5</f>
        <v>0.708791208791209</v>
      </c>
      <c r="H5" s="93" t="n">
        <f aca="false">D5/$F5</f>
        <v>0.0659340659340659</v>
      </c>
      <c r="I5" s="94" t="n">
        <f aca="false">E5/$F5</f>
        <v>0.225274725274725</v>
      </c>
      <c r="J5" s="90" t="n">
        <f aca="false">SUMIF(RAW!C:C,'Health TL Focus Parameter'!B5,RAW!AI:AI)</f>
        <v>55</v>
      </c>
      <c r="K5" s="91" t="n">
        <f aca="false">SUMIF(RAW!C:C,'Health TL Focus Parameter'!B5,RAW!AJ:AJ)</f>
        <v>72</v>
      </c>
      <c r="L5" s="91" t="n">
        <f aca="false">SUMIF(RAW!C:C,'Health TL Focus Parameter'!B5,RAW!AK:AK)</f>
        <v>52</v>
      </c>
      <c r="M5" s="91" t="n">
        <f aca="false">SUMIF(RAW!C:C,'Health TL Focus Parameter'!B5,RAW!AL:AL)</f>
        <v>3</v>
      </c>
      <c r="N5" s="95" t="n">
        <f aca="false">SUM(J5:M5)</f>
        <v>182</v>
      </c>
      <c r="O5" s="92" t="n">
        <f aca="false">J5/$N5</f>
        <v>0.302197802197802</v>
      </c>
      <c r="P5" s="93" t="n">
        <f aca="false">K5/$N5</f>
        <v>0.395604395604396</v>
      </c>
      <c r="Q5" s="93" t="n">
        <f aca="false">L5/$N5</f>
        <v>0.285714285714286</v>
      </c>
      <c r="R5" s="93" t="n">
        <f aca="false">M5/$N5</f>
        <v>0.0164835164835165</v>
      </c>
      <c r="S5" s="96" t="n">
        <f aca="false">J5+K5</f>
        <v>127</v>
      </c>
      <c r="T5" s="97" t="n">
        <f aca="false">L5+M5</f>
        <v>55</v>
      </c>
      <c r="U5" s="98" t="n">
        <f aca="false">S5/N5</f>
        <v>0.697802197802198</v>
      </c>
      <c r="V5" s="99" t="n">
        <f aca="false">T5/N5</f>
        <v>0.302197802197802</v>
      </c>
      <c r="W5" s="97" t="n">
        <v>25285</v>
      </c>
    </row>
    <row r="6" customFormat="false" ht="13.8" hidden="false" customHeight="false" outlineLevel="0" collapsed="false">
      <c r="B6" s="89" t="s">
        <v>22</v>
      </c>
      <c r="C6" s="90" t="n">
        <f aca="false">SUMIF(RAW!C:C,'Health TL Focus Parameter'!B6,RAW!AF:AF)</f>
        <v>122</v>
      </c>
      <c r="D6" s="91" t="n">
        <f aca="false">SUMIF(RAW!C:C,'Health TL Focus Parameter'!B6,RAW!AG:AG)</f>
        <v>10</v>
      </c>
      <c r="E6" s="91" t="n">
        <f aca="false">SUMIF(RAW!C:C,'Health TL Focus Parameter'!B6,RAW!AH:AH)</f>
        <v>41</v>
      </c>
      <c r="F6" s="91" t="n">
        <f aca="false">SUM(C6:E6)</f>
        <v>173</v>
      </c>
      <c r="G6" s="92" t="n">
        <f aca="false">C6/$F6</f>
        <v>0.705202312138728</v>
      </c>
      <c r="H6" s="93" t="n">
        <f aca="false">D6/$F6</f>
        <v>0.0578034682080925</v>
      </c>
      <c r="I6" s="94" t="n">
        <f aca="false">E6/$F6</f>
        <v>0.236994219653179</v>
      </c>
      <c r="J6" s="90" t="n">
        <f aca="false">SUMIF(RAW!C:C,'Health TL Focus Parameter'!B6,RAW!AI:AI)</f>
        <v>57</v>
      </c>
      <c r="K6" s="91" t="n">
        <f aca="false">SUMIF(RAW!C:C,'Health TL Focus Parameter'!B6,RAW!AJ:AJ)</f>
        <v>67</v>
      </c>
      <c r="L6" s="91" t="n">
        <f aca="false">SUMIF(RAW!C:C,'Health TL Focus Parameter'!B6,RAW!AK:AK)</f>
        <v>40</v>
      </c>
      <c r="M6" s="91" t="n">
        <f aca="false">SUMIF(RAW!C:C,'Health TL Focus Parameter'!B6,RAW!AL:AL)</f>
        <v>9</v>
      </c>
      <c r="N6" s="95" t="n">
        <f aca="false">SUM(J6:M6)</f>
        <v>173</v>
      </c>
      <c r="O6" s="92" t="n">
        <f aca="false">J6/$N6</f>
        <v>0.329479768786127</v>
      </c>
      <c r="P6" s="93" t="n">
        <f aca="false">K6/$N6</f>
        <v>0.38728323699422</v>
      </c>
      <c r="Q6" s="93" t="n">
        <f aca="false">L6/$N6</f>
        <v>0.23121387283237</v>
      </c>
      <c r="R6" s="93" t="n">
        <f aca="false">M6/$N6</f>
        <v>0.0520231213872832</v>
      </c>
      <c r="S6" s="96" t="n">
        <f aca="false">J6+K6</f>
        <v>124</v>
      </c>
      <c r="T6" s="97" t="n">
        <f aca="false">L6+M6</f>
        <v>49</v>
      </c>
      <c r="U6" s="98" t="n">
        <f aca="false">S6/N6</f>
        <v>0.716763005780347</v>
      </c>
      <c r="V6" s="99" t="n">
        <f aca="false">T6/N6</f>
        <v>0.283236994219653</v>
      </c>
      <c r="W6" s="97" t="n">
        <v>28684</v>
      </c>
    </row>
    <row r="7" customFormat="false" ht="13.8" hidden="false" customHeight="false" outlineLevel="0" collapsed="false">
      <c r="B7" s="89" t="s">
        <v>21</v>
      </c>
      <c r="C7" s="90" t="n">
        <f aca="false">SUMIF(RAW!C:C,'Health TL Focus Parameter'!B7,RAW!AF:AF)</f>
        <v>80</v>
      </c>
      <c r="D7" s="91" t="n">
        <f aca="false">SUMIF(RAW!C:C,'Health TL Focus Parameter'!B7,RAW!AG:AG)</f>
        <v>8</v>
      </c>
      <c r="E7" s="91" t="n">
        <f aca="false">SUMIF(RAW!C:C,'Health TL Focus Parameter'!B7,RAW!AH:AH)</f>
        <v>17</v>
      </c>
      <c r="F7" s="91" t="n">
        <f aca="false">SUM(C7:E7)</f>
        <v>105</v>
      </c>
      <c r="G7" s="92" t="n">
        <f aca="false">C7/$F7</f>
        <v>0.761904761904762</v>
      </c>
      <c r="H7" s="93" t="n">
        <f aca="false">D7/$F7</f>
        <v>0.0761904761904762</v>
      </c>
      <c r="I7" s="94" t="n">
        <f aca="false">E7/$F7</f>
        <v>0.161904761904762</v>
      </c>
      <c r="J7" s="90" t="n">
        <f aca="false">SUMIF(RAW!C:C,'Health TL Focus Parameter'!B7,RAW!AI:AI)</f>
        <v>36</v>
      </c>
      <c r="K7" s="91" t="n">
        <f aca="false">SUMIF(RAW!C:C,'Health TL Focus Parameter'!B7,RAW!AJ:AJ)</f>
        <v>35</v>
      </c>
      <c r="L7" s="91" t="n">
        <f aca="false">SUMIF(RAW!C:C,'Health TL Focus Parameter'!B7,RAW!AK:AK)</f>
        <v>29</v>
      </c>
      <c r="M7" s="91" t="n">
        <f aca="false">SUMIF(RAW!C:C,'Health TL Focus Parameter'!B7,RAW!AL:AL)</f>
        <v>5</v>
      </c>
      <c r="N7" s="95" t="n">
        <f aca="false">SUM(J7:M7)</f>
        <v>105</v>
      </c>
      <c r="O7" s="92" t="n">
        <f aca="false">J7/$N7</f>
        <v>0.342857142857143</v>
      </c>
      <c r="P7" s="93" t="n">
        <f aca="false">K7/$N7</f>
        <v>0.333333333333333</v>
      </c>
      <c r="Q7" s="93" t="n">
        <f aca="false">L7/$N7</f>
        <v>0.276190476190476</v>
      </c>
      <c r="R7" s="93" t="n">
        <f aca="false">M7/$N7</f>
        <v>0.0476190476190476</v>
      </c>
      <c r="S7" s="96" t="n">
        <f aca="false">J7+K7</f>
        <v>71</v>
      </c>
      <c r="T7" s="97" t="n">
        <f aca="false">L7+M7</f>
        <v>34</v>
      </c>
      <c r="U7" s="98" t="n">
        <f aca="false">S7/N7</f>
        <v>0.676190476190476</v>
      </c>
      <c r="V7" s="99" t="n">
        <f aca="false">T7/N7</f>
        <v>0.323809523809524</v>
      </c>
      <c r="W7" s="97" t="n">
        <v>32305</v>
      </c>
    </row>
    <row r="8" customFormat="false" ht="13.8" hidden="false" customHeight="false" outlineLevel="0" collapsed="false">
      <c r="B8" s="100" t="s">
        <v>154</v>
      </c>
      <c r="C8" s="101" t="n">
        <f aca="false">SUM(C3:C7)</f>
        <v>530</v>
      </c>
      <c r="D8" s="102" t="n">
        <f aca="false">SUM(D3:D7)</f>
        <v>57</v>
      </c>
      <c r="E8" s="102" t="n">
        <f aca="false">SUM(E3:E7)</f>
        <v>143</v>
      </c>
      <c r="F8" s="102" t="n">
        <f aca="false">SUM(C8:E8)</f>
        <v>730</v>
      </c>
      <c r="G8" s="103" t="n">
        <f aca="false">C8/$F8</f>
        <v>0.726027397260274</v>
      </c>
      <c r="H8" s="104" t="n">
        <f aca="false">D8/$F8</f>
        <v>0.0780821917808219</v>
      </c>
      <c r="I8" s="105" t="n">
        <f aca="false">E8/$F8</f>
        <v>0.195890410958904</v>
      </c>
      <c r="J8" s="101" t="n">
        <f aca="false">SUM(J3:J7)</f>
        <v>232</v>
      </c>
      <c r="K8" s="102" t="n">
        <f aca="false">SUM(K3:K7)</f>
        <v>269</v>
      </c>
      <c r="L8" s="102" t="n">
        <f aca="false">SUM(L3:L7)</f>
        <v>203</v>
      </c>
      <c r="M8" s="102" t="n">
        <f aca="false">SUM(M3:M7)</f>
        <v>26</v>
      </c>
      <c r="N8" s="106" t="n">
        <f aca="false">SUM(J8:M8)</f>
        <v>730</v>
      </c>
      <c r="O8" s="103" t="n">
        <f aca="false">J8/$N8</f>
        <v>0.317808219178082</v>
      </c>
      <c r="P8" s="104" t="n">
        <f aca="false">K8/$N8</f>
        <v>0.368493150684931</v>
      </c>
      <c r="Q8" s="104" t="n">
        <f aca="false">L8/$N8</f>
        <v>0.278082191780822</v>
      </c>
      <c r="R8" s="104" t="n">
        <f aca="false">M8/$N8</f>
        <v>0.0356164383561644</v>
      </c>
      <c r="S8" s="101" t="n">
        <f aca="false">J8+K8</f>
        <v>501</v>
      </c>
      <c r="T8" s="106" t="n">
        <f aca="false">L8+M8</f>
        <v>229</v>
      </c>
      <c r="U8" s="103" t="n">
        <f aca="false">S8/N8</f>
        <v>0.686301369863014</v>
      </c>
      <c r="V8" s="105" t="n">
        <f aca="false">T8/N8</f>
        <v>0.313698630136986</v>
      </c>
      <c r="W8" s="106" t="n">
        <v>26560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2021-06-24T06:33:24Z</dcterms:created>
  <dc:creator>Sachin.Chaurasia</dc:creator>
  <dc:description/>
  <dc:language>en-IN</dc:language>
  <cp:lastModifiedBy/>
  <dcterms:modified xsi:type="dcterms:W3CDTF">2024-08-08T11:07:13Z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