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Vaste verhouding" sheetId="1" r:id="rId1"/>
    <sheet name="Vrij" sheetId="4" r:id="rId2"/>
  </sheets>
  <definedNames>
    <definedName name="solver_adj" localSheetId="0" hidden="1">'Vaste verhouding'!$G$3:$G$5,'Vaste verhouding'!$E$20:$E$22</definedName>
    <definedName name="solver_adj" localSheetId="1" hidden="1">Vrij!$H$3:$H$5,Vrij!$E$20:$E$22,Vrij!$C$3:$C$5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'Vaste verhouding'!$A$26</definedName>
    <definedName name="solver_lhs1" localSheetId="1" hidden="1">Vrij!$A$26</definedName>
    <definedName name="solver_lhs2" localSheetId="0" hidden="1">'Vaste verhouding'!$E$20:$E$22</definedName>
    <definedName name="solver_lhs2" localSheetId="1" hidden="1">Vrij!$C$3</definedName>
    <definedName name="solver_lhs3" localSheetId="0" hidden="1">'Vaste verhouding'!$E$23</definedName>
    <definedName name="solver_lhs3" localSheetId="1" hidden="1">Vrij!$C$4</definedName>
    <definedName name="solver_lhs4" localSheetId="1" hidden="1">Vrij!$C$5</definedName>
    <definedName name="solver_lhs5" localSheetId="1" hidden="1">Vrij!$C$6</definedName>
    <definedName name="solver_lhs6" localSheetId="1" hidden="1">Vrij!$E$20:$E$22</definedName>
    <definedName name="solver_lhs7" localSheetId="1" hidden="1">Vrij!$E$23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7</definedName>
    <definedName name="solver_nwt" localSheetId="0" hidden="1">1</definedName>
    <definedName name="solver_nwt" localSheetId="1" hidden="1">1</definedName>
    <definedName name="solver_opt" localSheetId="0" hidden="1">'Vaste verhouding'!$C$15</definedName>
    <definedName name="solver_opt" localSheetId="1" hidden="1">Vrij!$C$15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el2" localSheetId="0" hidden="1">5</definedName>
    <definedName name="solver_rel2" localSheetId="1" hidden="1">3</definedName>
    <definedName name="solver_rel3" localSheetId="0" hidden="1">2</definedName>
    <definedName name="solver_rel3" localSheetId="1" hidden="1">3</definedName>
    <definedName name="solver_rel4" localSheetId="1" hidden="1">3</definedName>
    <definedName name="solver_rel5" localSheetId="1" hidden="1">2</definedName>
    <definedName name="solver_rel6" localSheetId="1" hidden="1">5</definedName>
    <definedName name="solver_rel7" localSheetId="1" hidden="1">2</definedName>
    <definedName name="solver_rhs1" localSheetId="0" hidden="1">'Vaste verhouding'!$D$26</definedName>
    <definedName name="solver_rhs1" localSheetId="1" hidden="1">Vrij!$D$26</definedName>
    <definedName name="solver_rhs2" localSheetId="0" hidden="1">binair</definedName>
    <definedName name="solver_rhs2" localSheetId="1" hidden="1">0</definedName>
    <definedName name="solver_rhs3" localSheetId="0" hidden="1">1</definedName>
    <definedName name="solver_rhs3" localSheetId="1" hidden="1">0</definedName>
    <definedName name="solver_rhs4" localSheetId="1" hidden="1">0</definedName>
    <definedName name="solver_rhs5" localSheetId="1" hidden="1">1</definedName>
    <definedName name="solver_rhs6" localSheetId="1" hidden="1">binair</definedName>
    <definedName name="solver_rhs7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P14" i="4" l="1"/>
  <c r="P15" i="4"/>
  <c r="P13" i="4"/>
  <c r="M14" i="1"/>
  <c r="M15" i="1"/>
  <c r="M13" i="1"/>
  <c r="C16" i="4"/>
  <c r="C6" i="4"/>
  <c r="B5" i="4"/>
  <c r="B4" i="4"/>
  <c r="B3" i="4"/>
  <c r="E23" i="4"/>
  <c r="D22" i="4"/>
  <c r="C22" i="4"/>
  <c r="D21" i="4"/>
  <c r="C21" i="4"/>
  <c r="D20" i="4"/>
  <c r="C20" i="4"/>
  <c r="D11" i="4"/>
  <c r="C9" i="4"/>
  <c r="G5" i="4"/>
  <c r="G4" i="4"/>
  <c r="G3" i="4"/>
  <c r="F5" i="1"/>
  <c r="F4" i="1"/>
  <c r="F3" i="1"/>
  <c r="E23" i="1"/>
  <c r="D21" i="1"/>
  <c r="D22" i="1"/>
  <c r="D20" i="1"/>
  <c r="C21" i="1"/>
  <c r="C22" i="1"/>
  <c r="C20" i="1"/>
  <c r="D11" i="1"/>
  <c r="C9" i="1"/>
  <c r="B5" i="1"/>
  <c r="C10" i="1" s="1"/>
  <c r="C12" i="1" s="1"/>
  <c r="B4" i="1"/>
  <c r="B3" i="1"/>
  <c r="C15" i="1" s="1"/>
  <c r="C15" i="4" l="1"/>
  <c r="A26" i="4"/>
  <c r="C10" i="4"/>
  <c r="C12" i="4" s="1"/>
  <c r="D26" i="4" s="1"/>
  <c r="C16" i="1"/>
  <c r="A26" i="1"/>
  <c r="D26" i="1"/>
</calcChain>
</file>

<file path=xl/sharedStrings.xml><?xml version="1.0" encoding="utf-8"?>
<sst xmlns="http://schemas.openxmlformats.org/spreadsheetml/2006/main" count="85" uniqueCount="42">
  <si>
    <t>Tot huizen</t>
  </si>
  <si>
    <t>Eengez</t>
  </si>
  <si>
    <t>Bung</t>
  </si>
  <si>
    <t>Maisons</t>
  </si>
  <si>
    <t>#</t>
  </si>
  <si>
    <t>Breedte</t>
  </si>
  <si>
    <t>Diepte</t>
  </si>
  <si>
    <t>Waarde extra m vrijstand</t>
  </si>
  <si>
    <t>Totale oppervlakte</t>
  </si>
  <si>
    <t>Totale opp water</t>
  </si>
  <si>
    <t>Totaal te verdelen</t>
  </si>
  <si>
    <t>Beslissingsvariavelen</t>
  </si>
  <si>
    <t>m vrijstand</t>
  </si>
  <si>
    <t>Voorwaarden</t>
  </si>
  <si>
    <t>Totale extra winst</t>
  </si>
  <si>
    <t>Doelfunctie --&gt; max</t>
  </si>
  <si>
    <t>m2 van 1 maison</t>
  </si>
  <si>
    <t>m2 van 1 bung</t>
  </si>
  <si>
    <t>m2 van 1 eengez</t>
  </si>
  <si>
    <t>onderschat m2 --&gt; overschat winst</t>
  </si>
  <si>
    <t>midden</t>
  </si>
  <si>
    <t>Min vrijstand</t>
  </si>
  <si>
    <t>Totale opp huizen (incl min vrijstand)</t>
  </si>
  <si>
    <t>Totaal m2 verdeelt</t>
  </si>
  <si>
    <t>=</t>
  </si>
  <si>
    <t>IS BEGIN</t>
  </si>
  <si>
    <t>begin</t>
  </si>
  <si>
    <t>maar dit telt als vrije ruimte</t>
  </si>
  <si>
    <t>waarde</t>
  </si>
  <si>
    <t>Totale winst</t>
  </si>
  <si>
    <t>Overzicht</t>
  </si>
  <si>
    <t>20 huizen</t>
  </si>
  <si>
    <t>60 huizen</t>
  </si>
  <si>
    <t>40 huizen</t>
  </si>
  <si>
    <t>Extra winst</t>
  </si>
  <si>
    <t>PERCENTAGE</t>
  </si>
  <si>
    <t>eeng</t>
  </si>
  <si>
    <t>bung</t>
  </si>
  <si>
    <t>Fractie</t>
  </si>
  <si>
    <t>Upper bound</t>
  </si>
  <si>
    <t>Lower bound</t>
  </si>
  <si>
    <t>maisons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</si>
</sst>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€&quot;\ * #,##0.00_ ;_ &quot;€&quot;\ * \-#,##0.00_ ;_ &quot;€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quotePrefix="1"/>
    <xf numFmtId="0" fontId="0" fillId="0" borderId="0" xfId="0" applyFill="1"/>
    <xf numFmtId="44" fontId="0" fillId="2" borderId="0" xfId="1" applyFont="1" applyFill="1"/>
    <xf numFmtId="0" fontId="3" fillId="0" borderId="0" xfId="0" applyFont="1"/>
    <xf numFmtId="44" fontId="0" fillId="0" borderId="0" xfId="0" applyNumberFormat="1"/>
    <xf numFmtId="0" fontId="2" fillId="3" borderId="0" xfId="0" applyFont="1" applyFill="1"/>
    <xf numFmtId="0" fontId="0" fillId="3" borderId="0" xfId="0" applyFill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0" fillId="3" borderId="0" xfId="0" applyFill="1" applyAlignment="1">
      <alignment horizontal="center"/>
    </xf>
    <xf numFmtId="44" fontId="0" fillId="3" borderId="0" xfId="1" applyFont="1" applyFill="1"/>
    <xf numFmtId="44" fontId="0" fillId="3" borderId="0" xfId="0" applyNumberFormat="1" applyFill="1"/>
  </cellXfs>
  <cellStyles count="2"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G9" sqref="G9"/>
    </sheetView>
  </sheetViews>
  <sheetFormatPr defaultRowHeight="14.4" x14ac:dyDescent="0.3"/>
  <cols>
    <col min="1" max="1" width="9.44140625" bestFit="1" customWidth="1"/>
    <col min="3" max="3" width="15.44140625" customWidth="1"/>
    <col min="5" max="5" width="11.77734375" bestFit="1" customWidth="1"/>
    <col min="6" max="6" width="21.77734375" bestFit="1" customWidth="1"/>
    <col min="7" max="7" width="18" bestFit="1" customWidth="1"/>
    <col min="11" max="13" width="15" bestFit="1" customWidth="1"/>
  </cols>
  <sheetData>
    <row r="1" spans="1:13" x14ac:dyDescent="0.3">
      <c r="G1" s="2" t="s">
        <v>11</v>
      </c>
    </row>
    <row r="2" spans="1:13" x14ac:dyDescent="0.3">
      <c r="B2" t="s">
        <v>4</v>
      </c>
      <c r="C2" t="s">
        <v>5</v>
      </c>
      <c r="D2" t="s">
        <v>6</v>
      </c>
      <c r="E2" t="s">
        <v>21</v>
      </c>
      <c r="F2" t="s">
        <v>7</v>
      </c>
      <c r="G2" s="2" t="s">
        <v>12</v>
      </c>
      <c r="H2" t="s">
        <v>28</v>
      </c>
    </row>
    <row r="3" spans="1:13" x14ac:dyDescent="0.3">
      <c r="A3" t="s">
        <v>1</v>
      </c>
      <c r="B3">
        <f>0.6*B6</f>
        <v>36</v>
      </c>
      <c r="C3">
        <v>8</v>
      </c>
      <c r="D3">
        <v>8</v>
      </c>
      <c r="E3">
        <v>2</v>
      </c>
      <c r="F3">
        <f>0.03*H3</f>
        <v>8550</v>
      </c>
      <c r="G3" s="2">
        <v>1.8232509837194708</v>
      </c>
      <c r="H3">
        <v>285000</v>
      </c>
    </row>
    <row r="4" spans="1:13" x14ac:dyDescent="0.3">
      <c r="A4" t="s">
        <v>2</v>
      </c>
      <c r="B4">
        <f>0.25*B6</f>
        <v>15</v>
      </c>
      <c r="C4">
        <v>10</v>
      </c>
      <c r="D4">
        <v>7.5</v>
      </c>
      <c r="E4">
        <v>3</v>
      </c>
      <c r="F4">
        <f>0.04*H4</f>
        <v>15960</v>
      </c>
      <c r="G4" s="2">
        <v>9.882078426251935</v>
      </c>
      <c r="H4">
        <v>399000</v>
      </c>
    </row>
    <row r="5" spans="1:13" x14ac:dyDescent="0.3">
      <c r="A5" t="s">
        <v>3</v>
      </c>
      <c r="B5">
        <f>0.15*B6</f>
        <v>9</v>
      </c>
      <c r="C5">
        <v>11</v>
      </c>
      <c r="D5">
        <v>10.5</v>
      </c>
      <c r="E5">
        <v>6</v>
      </c>
      <c r="F5">
        <f>0.06*H5</f>
        <v>36600</v>
      </c>
      <c r="G5" s="2">
        <v>31.965394035507828</v>
      </c>
      <c r="H5">
        <v>610000</v>
      </c>
    </row>
    <row r="6" spans="1:13" x14ac:dyDescent="0.3">
      <c r="A6" s="6" t="s">
        <v>0</v>
      </c>
      <c r="B6" s="6">
        <v>60</v>
      </c>
    </row>
    <row r="9" spans="1:13" x14ac:dyDescent="0.3">
      <c r="A9" t="s">
        <v>8</v>
      </c>
      <c r="C9">
        <f>180*160</f>
        <v>28800</v>
      </c>
    </row>
    <row r="10" spans="1:13" x14ac:dyDescent="0.3">
      <c r="A10" t="s">
        <v>22</v>
      </c>
      <c r="C10">
        <f>SUMPRODUCT(B3:B5,C3:C5+E3:E5,D3:D5+E3:E5)</f>
        <v>8172</v>
      </c>
      <c r="J10" s="8" t="s">
        <v>30</v>
      </c>
      <c r="K10" s="9"/>
      <c r="L10" s="9"/>
      <c r="M10" s="9"/>
    </row>
    <row r="11" spans="1:13" x14ac:dyDescent="0.3">
      <c r="A11" t="s">
        <v>9</v>
      </c>
      <c r="C11">
        <v>0</v>
      </c>
      <c r="D11">
        <f>0.2*C9</f>
        <v>5760</v>
      </c>
      <c r="E11" t="s">
        <v>27</v>
      </c>
      <c r="J11" s="9"/>
      <c r="K11" s="10" t="s">
        <v>39</v>
      </c>
      <c r="L11" s="10"/>
      <c r="M11" s="11" t="s">
        <v>40</v>
      </c>
    </row>
    <row r="12" spans="1:13" x14ac:dyDescent="0.3">
      <c r="A12" s="1" t="s">
        <v>10</v>
      </c>
      <c r="B12" s="1"/>
      <c r="C12" s="1">
        <f>C9-C10-C11</f>
        <v>20628</v>
      </c>
      <c r="J12" s="9"/>
      <c r="K12" s="9" t="s">
        <v>34</v>
      </c>
      <c r="L12" s="9" t="s">
        <v>29</v>
      </c>
      <c r="M12" s="9"/>
    </row>
    <row r="13" spans="1:13" x14ac:dyDescent="0.3">
      <c r="J13" s="9" t="s">
        <v>31</v>
      </c>
      <c r="K13" s="13">
        <v>10303757.429442272</v>
      </c>
      <c r="L13" s="13">
        <v>17548757.429442272</v>
      </c>
      <c r="M13" s="14">
        <f>L13-K13</f>
        <v>7245000</v>
      </c>
    </row>
    <row r="14" spans="1:13" x14ac:dyDescent="0.3">
      <c r="A14" s="2" t="s">
        <v>15</v>
      </c>
      <c r="B14" s="2"/>
      <c r="C14" s="2"/>
      <c r="J14" s="9" t="s">
        <v>33</v>
      </c>
      <c r="K14" s="13">
        <v>12613340.440967087</v>
      </c>
      <c r="L14" s="13">
        <v>27103340.440967087</v>
      </c>
      <c r="M14" s="14">
        <f t="shared" ref="M14:M15" si="0">L14-K14</f>
        <v>14490000</v>
      </c>
    </row>
    <row r="15" spans="1:13" x14ac:dyDescent="0.3">
      <c r="A15" s="2" t="s">
        <v>14</v>
      </c>
      <c r="B15" s="2"/>
      <c r="C15" s="5">
        <f>SUMPRODUCT(B3:B5,F3:F5,G3:G5)</f>
        <v>13456367.023329845</v>
      </c>
      <c r="J15" s="9" t="s">
        <v>32</v>
      </c>
      <c r="K15" s="13">
        <v>13456367.023329845</v>
      </c>
      <c r="L15" s="13">
        <v>35191367.023329847</v>
      </c>
      <c r="M15" s="14">
        <f t="shared" si="0"/>
        <v>21735000</v>
      </c>
    </row>
    <row r="16" spans="1:13" x14ac:dyDescent="0.3">
      <c r="A16" t="s">
        <v>29</v>
      </c>
      <c r="C16" s="7">
        <f>SUMPRODUCT(B3:B5,H3:H5)+C15</f>
        <v>35191367.023329847</v>
      </c>
    </row>
    <row r="18" spans="1:6" x14ac:dyDescent="0.3">
      <c r="A18" s="1" t="s">
        <v>13</v>
      </c>
      <c r="C18" t="s">
        <v>19</v>
      </c>
    </row>
    <row r="19" spans="1:6" x14ac:dyDescent="0.3">
      <c r="C19" t="s">
        <v>20</v>
      </c>
      <c r="D19" t="s">
        <v>26</v>
      </c>
      <c r="E19" s="2" t="s">
        <v>25</v>
      </c>
      <c r="F19" s="4"/>
    </row>
    <row r="20" spans="1:6" x14ac:dyDescent="0.3">
      <c r="A20" t="s">
        <v>18</v>
      </c>
      <c r="C20">
        <f>(C3+G3)*(D3+G3)-C3*D3</f>
        <v>32.496259889145534</v>
      </c>
      <c r="D20">
        <f>(C3+G3)*(D3+2*G3)-C3*D3</f>
        <v>50.406511908535336</v>
      </c>
      <c r="E20" s="2">
        <v>1</v>
      </c>
      <c r="F20" s="4"/>
    </row>
    <row r="21" spans="1:6" x14ac:dyDescent="0.3">
      <c r="A21" t="s">
        <v>17</v>
      </c>
      <c r="C21">
        <f>(C4+G4)*(D4+G4)-C4*D4</f>
        <v>270.59184648200284</v>
      </c>
      <c r="D21">
        <f t="shared" ref="D21:D22" si="1">(C4+G4)*(D4+2*G4)-C4*D4</f>
        <v>467.0681047671161</v>
      </c>
      <c r="E21" s="2">
        <v>0</v>
      </c>
      <c r="F21" s="4"/>
    </row>
    <row r="22" spans="1:6" x14ac:dyDescent="0.3">
      <c r="A22" t="s">
        <v>16</v>
      </c>
      <c r="C22">
        <f>(C5+G5)*(D5+G5)-C5*D5</f>
        <v>1709.0423876086977</v>
      </c>
      <c r="D22">
        <f t="shared" si="1"/>
        <v>3082.448137844563</v>
      </c>
      <c r="E22" s="2">
        <v>0</v>
      </c>
      <c r="F22" s="4"/>
    </row>
    <row r="23" spans="1:6" x14ac:dyDescent="0.3">
      <c r="E23">
        <f>SUM(E20:E22)</f>
        <v>1</v>
      </c>
    </row>
    <row r="25" spans="1:6" x14ac:dyDescent="0.3">
      <c r="A25" t="s">
        <v>23</v>
      </c>
      <c r="C25" s="3" t="s">
        <v>24</v>
      </c>
      <c r="D25" t="s">
        <v>10</v>
      </c>
    </row>
    <row r="26" spans="1:6" x14ac:dyDescent="0.3">
      <c r="A26">
        <f>(B3-E20)*C20+(B4-E21)*C21+(B5-E22)*C22+E20*D20+E21*D21+E22*D22</f>
        <v>20628.034793736952</v>
      </c>
      <c r="C26" s="3" t="s">
        <v>24</v>
      </c>
      <c r="D26">
        <f>C12</f>
        <v>20628</v>
      </c>
    </row>
  </sheetData>
  <mergeCells count="1">
    <mergeCell ref="K11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N20" sqref="N20"/>
    </sheetView>
  </sheetViews>
  <sheetFormatPr defaultRowHeight="14.4" x14ac:dyDescent="0.3"/>
  <cols>
    <col min="1" max="1" width="9.44140625" bestFit="1" customWidth="1"/>
    <col min="3" max="3" width="15.44140625" customWidth="1"/>
    <col min="5" max="5" width="11.77734375" bestFit="1" customWidth="1"/>
    <col min="6" max="6" width="21.77734375" bestFit="1" customWidth="1"/>
    <col min="7" max="8" width="18" bestFit="1" customWidth="1"/>
    <col min="11" max="12" width="15" bestFit="1" customWidth="1"/>
    <col min="16" max="16" width="15" bestFit="1" customWidth="1"/>
  </cols>
  <sheetData>
    <row r="1" spans="1:16" x14ac:dyDescent="0.3">
      <c r="H1" s="2" t="s">
        <v>11</v>
      </c>
    </row>
    <row r="2" spans="1:16" x14ac:dyDescent="0.3">
      <c r="B2" t="s">
        <v>4</v>
      </c>
      <c r="C2" s="2" t="s">
        <v>35</v>
      </c>
      <c r="D2" t="s">
        <v>5</v>
      </c>
      <c r="E2" t="s">
        <v>6</v>
      </c>
      <c r="F2" t="s">
        <v>21</v>
      </c>
      <c r="G2" t="s">
        <v>7</v>
      </c>
      <c r="H2" s="2" t="s">
        <v>12</v>
      </c>
      <c r="I2" t="s">
        <v>28</v>
      </c>
    </row>
    <row r="3" spans="1:16" x14ac:dyDescent="0.3">
      <c r="A3" t="s">
        <v>1</v>
      </c>
      <c r="B3">
        <f>C3*B6</f>
        <v>0</v>
      </c>
      <c r="C3" s="2">
        <v>0</v>
      </c>
      <c r="D3">
        <v>8</v>
      </c>
      <c r="E3">
        <v>8</v>
      </c>
      <c r="F3">
        <v>2</v>
      </c>
      <c r="G3">
        <f>0.03*I3</f>
        <v>8550</v>
      </c>
      <c r="H3" s="2">
        <v>0</v>
      </c>
      <c r="I3">
        <v>285000</v>
      </c>
    </row>
    <row r="4" spans="1:16" x14ac:dyDescent="0.3">
      <c r="A4" t="s">
        <v>2</v>
      </c>
      <c r="B4">
        <f>C4*B6</f>
        <v>0</v>
      </c>
      <c r="C4" s="2">
        <v>0</v>
      </c>
      <c r="D4">
        <v>10</v>
      </c>
      <c r="E4">
        <v>7.5</v>
      </c>
      <c r="F4">
        <v>3</v>
      </c>
      <c r="G4">
        <f>0.04*I4</f>
        <v>15960</v>
      </c>
      <c r="H4" s="2">
        <v>0.34253666957885565</v>
      </c>
      <c r="I4">
        <v>399000</v>
      </c>
    </row>
    <row r="5" spans="1:16" x14ac:dyDescent="0.3">
      <c r="A5" t="s">
        <v>3</v>
      </c>
      <c r="B5">
        <f>C5*B6</f>
        <v>20</v>
      </c>
      <c r="C5" s="2">
        <v>1</v>
      </c>
      <c r="D5">
        <v>11</v>
      </c>
      <c r="E5">
        <v>10.5</v>
      </c>
      <c r="F5">
        <v>6</v>
      </c>
      <c r="G5">
        <f>0.06*I5</f>
        <v>36600</v>
      </c>
      <c r="H5" s="2">
        <v>24.958009542704342</v>
      </c>
      <c r="I5">
        <v>610000</v>
      </c>
    </row>
    <row r="6" spans="1:16" x14ac:dyDescent="0.3">
      <c r="A6" s="6" t="s">
        <v>0</v>
      </c>
      <c r="B6" s="6">
        <v>20</v>
      </c>
      <c r="C6">
        <f>SUM(C3:C5)</f>
        <v>1</v>
      </c>
    </row>
    <row r="9" spans="1:16" x14ac:dyDescent="0.3">
      <c r="A9" t="s">
        <v>8</v>
      </c>
      <c r="C9">
        <f>180*160</f>
        <v>28800</v>
      </c>
      <c r="J9" s="8" t="s">
        <v>30</v>
      </c>
      <c r="K9" s="9"/>
      <c r="L9" s="9"/>
      <c r="M9" s="9"/>
      <c r="N9" s="9"/>
      <c r="O9" s="9"/>
      <c r="P9" s="9"/>
    </row>
    <row r="10" spans="1:16" x14ac:dyDescent="0.3">
      <c r="A10" t="s">
        <v>22</v>
      </c>
      <c r="C10">
        <f>SUMPRODUCT(B3:B5,D3:D5+F3:F5,E3:E5+F3:F5)</f>
        <v>5610</v>
      </c>
      <c r="J10" s="9"/>
      <c r="K10" s="10" t="s">
        <v>39</v>
      </c>
      <c r="L10" s="10"/>
      <c r="M10" s="10"/>
      <c r="N10" s="10"/>
      <c r="O10" s="10"/>
      <c r="P10" s="11" t="s">
        <v>40</v>
      </c>
    </row>
    <row r="11" spans="1:16" x14ac:dyDescent="0.3">
      <c r="A11" t="s">
        <v>9</v>
      </c>
      <c r="C11">
        <v>0</v>
      </c>
      <c r="D11">
        <f>0.2*C9</f>
        <v>5760</v>
      </c>
      <c r="E11" t="s">
        <v>27</v>
      </c>
      <c r="J11" s="9"/>
      <c r="K11" s="9"/>
      <c r="L11" s="9"/>
      <c r="M11" s="12" t="s">
        <v>38</v>
      </c>
      <c r="N11" s="12"/>
      <c r="O11" s="12"/>
      <c r="P11" s="9"/>
    </row>
    <row r="12" spans="1:16" x14ac:dyDescent="0.3">
      <c r="A12" s="1" t="s">
        <v>10</v>
      </c>
      <c r="B12" s="1"/>
      <c r="C12" s="1">
        <f>C9-C10-C11</f>
        <v>23190</v>
      </c>
      <c r="J12" s="9"/>
      <c r="K12" s="9" t="s">
        <v>34</v>
      </c>
      <c r="L12" s="9" t="s">
        <v>29</v>
      </c>
      <c r="M12" s="9" t="s">
        <v>36</v>
      </c>
      <c r="N12" s="9" t="s">
        <v>37</v>
      </c>
      <c r="O12" s="9" t="s">
        <v>41</v>
      </c>
      <c r="P12" s="9"/>
    </row>
    <row r="13" spans="1:16" x14ac:dyDescent="0.3">
      <c r="J13" s="9" t="s">
        <v>31</v>
      </c>
      <c r="K13" s="13">
        <v>18269262.985259578</v>
      </c>
      <c r="L13" s="13">
        <v>30469262.985259578</v>
      </c>
      <c r="M13" s="9">
        <v>0</v>
      </c>
      <c r="N13" s="9">
        <v>0</v>
      </c>
      <c r="O13" s="9">
        <v>1</v>
      </c>
      <c r="P13" s="14">
        <f>L13-K13</f>
        <v>12200000</v>
      </c>
    </row>
    <row r="14" spans="1:16" x14ac:dyDescent="0.3">
      <c r="A14" s="2" t="s">
        <v>15</v>
      </c>
      <c r="B14" s="2"/>
      <c r="C14" s="2"/>
      <c r="J14" s="9" t="s">
        <v>33</v>
      </c>
      <c r="K14" s="13">
        <v>18765324.444047619</v>
      </c>
      <c r="L14" s="13">
        <v>42573748.007206976</v>
      </c>
      <c r="M14" s="9">
        <v>4.550587975697247E-2</v>
      </c>
      <c r="N14" s="9">
        <v>0</v>
      </c>
      <c r="O14" s="9">
        <v>0.95449412024302749</v>
      </c>
      <c r="P14" s="14">
        <f>L14-K14</f>
        <v>23808423.563159358</v>
      </c>
    </row>
    <row r="15" spans="1:16" x14ac:dyDescent="0.3">
      <c r="A15" s="2" t="s">
        <v>14</v>
      </c>
      <c r="B15" s="2"/>
      <c r="C15" s="5">
        <f>SUMPRODUCT(B3:B5,G3:G5,H3:H5)</f>
        <v>18269262.985259578</v>
      </c>
      <c r="J15" s="9" t="s">
        <v>32</v>
      </c>
      <c r="K15" s="13">
        <v>17251995.137835562</v>
      </c>
      <c r="L15" s="13">
        <v>45754572.01517725</v>
      </c>
      <c r="M15" s="9">
        <v>0.41525246782863134</v>
      </c>
      <c r="N15" s="9">
        <v>0</v>
      </c>
      <c r="O15" s="9">
        <v>0.58474753217136866</v>
      </c>
      <c r="P15" s="14">
        <f>L15-K15</f>
        <v>28502576.877341688</v>
      </c>
    </row>
    <row r="16" spans="1:16" x14ac:dyDescent="0.3">
      <c r="A16" t="s">
        <v>29</v>
      </c>
      <c r="C16" s="7">
        <f>SUMPRODUCT(B3:B5,I3:I5)+C15</f>
        <v>30469262.985259578</v>
      </c>
    </row>
    <row r="18" spans="1:6" x14ac:dyDescent="0.3">
      <c r="A18" s="1" t="s">
        <v>13</v>
      </c>
      <c r="C18" t="s">
        <v>19</v>
      </c>
    </row>
    <row r="19" spans="1:6" x14ac:dyDescent="0.3">
      <c r="C19" t="s">
        <v>20</v>
      </c>
      <c r="D19" t="s">
        <v>26</v>
      </c>
      <c r="E19" s="2" t="s">
        <v>25</v>
      </c>
      <c r="F19" s="4"/>
    </row>
    <row r="20" spans="1:6" x14ac:dyDescent="0.3">
      <c r="A20" t="s">
        <v>18</v>
      </c>
      <c r="C20">
        <f>(D3+H3)*(E3+H3)-D3*E3</f>
        <v>0</v>
      </c>
      <c r="D20">
        <f>(D3+H3)*(E3+2*H3)-D3*E3</f>
        <v>0</v>
      </c>
      <c r="E20" s="2">
        <v>1</v>
      </c>
      <c r="F20" s="4"/>
    </row>
    <row r="21" spans="1:6" x14ac:dyDescent="0.3">
      <c r="A21" t="s">
        <v>17</v>
      </c>
      <c r="C21">
        <f>(D4+H4)*(E4+H4)-D4*E4</f>
        <v>6.1117230876361504</v>
      </c>
      <c r="D21">
        <f>(D4+H4)*(E4+2*H4)-D4*E4</f>
        <v>9.6544211534308744</v>
      </c>
      <c r="E21" s="2">
        <v>0</v>
      </c>
      <c r="F21" s="4"/>
    </row>
    <row r="22" spans="1:6" x14ac:dyDescent="0.3">
      <c r="A22" t="s">
        <v>16</v>
      </c>
      <c r="C22">
        <f>(D5+H5)*(E5+H5)-D5*E5</f>
        <v>1159.4994455018646</v>
      </c>
      <c r="D22">
        <f>(D5+H5)*(E5+2*H5)-D5*E5</f>
        <v>2056.9397908053334</v>
      </c>
      <c r="E22" s="2">
        <v>0</v>
      </c>
      <c r="F22" s="4"/>
    </row>
    <row r="23" spans="1:6" x14ac:dyDescent="0.3">
      <c r="E23">
        <f>SUM(E20:E22)</f>
        <v>1</v>
      </c>
    </row>
    <row r="25" spans="1:6" x14ac:dyDescent="0.3">
      <c r="A25" t="s">
        <v>23</v>
      </c>
      <c r="C25" s="3" t="s">
        <v>24</v>
      </c>
      <c r="D25" t="s">
        <v>10</v>
      </c>
    </row>
    <row r="26" spans="1:6" x14ac:dyDescent="0.3">
      <c r="A26">
        <f>(B3-E20)*C20+(B4-E21)*C21+(B5-E22)*C22+E20*D20+E21*D21+E22*D22</f>
        <v>23189.988910037289</v>
      </c>
      <c r="C26" s="3" t="s">
        <v>24</v>
      </c>
      <c r="D26">
        <f>C12</f>
        <v>23190</v>
      </c>
    </row>
  </sheetData>
  <mergeCells count="2">
    <mergeCell ref="M11:O11"/>
    <mergeCell ref="K10:O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Vaste verhouding</vt:lpstr>
      <vt:lpstr>Vrij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Eigenaar</dc:creator>
  <cp:lastModifiedBy>Eigenaar</cp:lastModifiedBy>
  <dcterms:created xsi:type="dcterms:W3CDTF">2018-05-08T18:44:08Z</dcterms:created>
  <dcterms:modified xsi:type="dcterms:W3CDTF">2018-05-08T19:57:27Z</dcterms:modified>
</cp:coreProperties>
</file>