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\Documents\UT_Grad\EDP_LAW379M\EnergyDevelopment_Policy\data\"/>
    </mc:Choice>
  </mc:AlternateContent>
  <xr:revisionPtr revIDLastSave="0" documentId="13_ncr:1_{68EC218D-85D7-4D9B-B245-64E188626E27}" xr6:coauthVersionLast="45" xr6:coauthVersionMax="45" xr10:uidLastSave="{00000000-0000-0000-0000-000000000000}"/>
  <bookViews>
    <workbookView xWindow="20370" yWindow="-4650" windowWidth="29040" windowHeight="15840" xr2:uid="{DB39A55B-965A-4C48-890F-EBD6380D77B8}"/>
  </bookViews>
  <sheets>
    <sheet name="LCA" sheetId="6" r:id="rId1"/>
    <sheet name="CF Adjustment" sheetId="2" r:id="rId2"/>
    <sheet name="Marginal Costs" sheetId="5" r:id="rId3"/>
    <sheet name="Graphing" sheetId="3" r:id="rId4"/>
  </sheets>
  <definedNames>
    <definedName name="_xlnm._FilterDatabase" localSheetId="3" hidden="1">Graphing!$A$2:$N$424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6" l="1"/>
  <c r="L5" i="6"/>
  <c r="N5" i="6"/>
  <c r="Q5" i="6"/>
  <c r="R5" i="6"/>
  <c r="U5" i="6"/>
  <c r="Q6" i="6"/>
  <c r="Q7" i="6"/>
  <c r="Q8" i="6"/>
  <c r="Q4" i="6"/>
  <c r="N4" i="6"/>
  <c r="C4" i="2"/>
  <c r="C5" i="2"/>
  <c r="C6" i="2"/>
  <c r="C7" i="2"/>
  <c r="C3" i="2"/>
  <c r="H3" i="2" s="1"/>
  <c r="N6" i="6"/>
  <c r="N7" i="6"/>
  <c r="N8" i="6"/>
  <c r="K4" i="6"/>
  <c r="K6" i="6"/>
  <c r="K7" i="6"/>
  <c r="K8" i="6"/>
  <c r="G5" i="6"/>
  <c r="G6" i="6"/>
  <c r="G7" i="6"/>
  <c r="G8" i="6"/>
  <c r="G4" i="6"/>
  <c r="D4" i="2" l="1"/>
  <c r="I4" i="2" s="1"/>
  <c r="E5" i="6" s="1"/>
  <c r="D5" i="2"/>
  <c r="I5" i="2" s="1"/>
  <c r="E6" i="6" s="1"/>
  <c r="D6" i="2"/>
  <c r="I6" i="2" s="1"/>
  <c r="E7" i="6" s="1"/>
  <c r="D7" i="2"/>
  <c r="I7" i="2" s="1"/>
  <c r="E8" i="6" s="1"/>
  <c r="D3" i="2"/>
  <c r="I3" i="2" s="1"/>
  <c r="E4" i="6" s="1"/>
  <c r="H7" i="2"/>
  <c r="K12" i="6"/>
  <c r="K11" i="6"/>
  <c r="K10" i="6"/>
  <c r="K9" i="6"/>
  <c r="D9" i="6"/>
  <c r="E9" i="6" s="1"/>
  <c r="R9" i="6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2" i="5"/>
  <c r="W7" i="6" l="1"/>
  <c r="U7" i="6"/>
  <c r="W4" i="6"/>
  <c r="U4" i="6"/>
  <c r="W8" i="6"/>
  <c r="U8" i="6"/>
  <c r="W6" i="6"/>
  <c r="U6" i="6"/>
  <c r="W5" i="6"/>
  <c r="O7" i="6"/>
  <c r="R7" i="6"/>
  <c r="O4" i="6"/>
  <c r="L4" i="6"/>
  <c r="R4" i="6"/>
  <c r="O6" i="6"/>
  <c r="R6" i="6"/>
  <c r="O8" i="6"/>
  <c r="R8" i="6"/>
  <c r="O5" i="6"/>
  <c r="L8" i="6"/>
  <c r="L9" i="6"/>
  <c r="H6" i="2"/>
  <c r="L7" i="6" s="1"/>
  <c r="C17" i="2"/>
  <c r="C16" i="2" s="1"/>
  <c r="C15" i="2"/>
  <c r="C18" i="2" l="1"/>
  <c r="D10" i="6"/>
  <c r="E10" i="6" s="1"/>
  <c r="D11" i="6"/>
  <c r="E11" i="6" s="1"/>
  <c r="D12" i="6"/>
  <c r="E12" i="6" s="1"/>
  <c r="H4" i="2"/>
  <c r="H5" i="2"/>
  <c r="L12" i="6" l="1"/>
  <c r="R12" i="6"/>
  <c r="L11" i="6"/>
  <c r="R11" i="6"/>
  <c r="L10" i="6"/>
  <c r="R10" i="6"/>
  <c r="L6" i="6"/>
</calcChain>
</file>

<file path=xl/sharedStrings.xml><?xml version="1.0" encoding="utf-8"?>
<sst xmlns="http://schemas.openxmlformats.org/spreadsheetml/2006/main" count="280" uniqueCount="72">
  <si>
    <t>Turbine</t>
  </si>
  <si>
    <t>Location</t>
  </si>
  <si>
    <t>(2011-2019)</t>
  </si>
  <si>
    <t>GE 7FA.05</t>
  </si>
  <si>
    <t>Houston</t>
  </si>
  <si>
    <t>Mitsubishi 501J</t>
  </si>
  <si>
    <t>Mitsubishi 501GAC</t>
  </si>
  <si>
    <t>GE 207FA.04</t>
  </si>
  <si>
    <t>San Antonio</t>
  </si>
  <si>
    <t>(gal/MWh)</t>
  </si>
  <si>
    <t>Slide 23</t>
  </si>
  <si>
    <t>slide 24</t>
  </si>
  <si>
    <t>Water Consumption*</t>
  </si>
  <si>
    <t>Water Withdrawl*</t>
  </si>
  <si>
    <t>* Assumed recirculating cooling (cooling towers)</t>
  </si>
  <si>
    <t>(10^6 gal/year)</t>
  </si>
  <si>
    <t>Big Sky</t>
  </si>
  <si>
    <t>Source</t>
  </si>
  <si>
    <t>Solar</t>
  </si>
  <si>
    <t>Capacity</t>
  </si>
  <si>
    <t>(MW)</t>
  </si>
  <si>
    <t>XIT Ranch</t>
  </si>
  <si>
    <t>Onshore Wind</t>
  </si>
  <si>
    <t>Project Area</t>
  </si>
  <si>
    <t>(acres)</t>
  </si>
  <si>
    <t>Season Factors</t>
  </si>
  <si>
    <t>Summer</t>
  </si>
  <si>
    <t>Non-Summer</t>
  </si>
  <si>
    <t>Category</t>
  </si>
  <si>
    <t>Rest of Year</t>
  </si>
  <si>
    <t>Summer Peak</t>
  </si>
  <si>
    <t>Summer Off-peak</t>
  </si>
  <si>
    <t>WTC</t>
  </si>
  <si>
    <t>Lavaca</t>
  </si>
  <si>
    <t>Coastal Wind</t>
  </si>
  <si>
    <t>CO2-eq</t>
  </si>
  <si>
    <t>slide 38/ 39</t>
  </si>
  <si>
    <t>(lb/MMBtu)</t>
  </si>
  <si>
    <t>Raw CF</t>
  </si>
  <si>
    <t>N</t>
  </si>
  <si>
    <t>LZ_CPS</t>
  </si>
  <si>
    <t>LZ</t>
  </si>
  <si>
    <t>LMP</t>
  </si>
  <si>
    <t>Marginal Price</t>
  </si>
  <si>
    <t>Total Capacity (MW)</t>
  </si>
  <si>
    <t>Deadicated Capacity (MW)</t>
  </si>
  <si>
    <t>Weighted CF</t>
  </si>
  <si>
    <t>CCGT</t>
  </si>
  <si>
    <t>GE 207FA.04 Pre-2021</t>
  </si>
  <si>
    <t>GE 207FA.04 Post-2021</t>
  </si>
  <si>
    <t>Description</t>
  </si>
  <si>
    <t>Load Zone</t>
  </si>
  <si>
    <t>San Antonio (CPS)</t>
  </si>
  <si>
    <t>West Texas</t>
  </si>
  <si>
    <t>South</t>
  </si>
  <si>
    <t>Adjusted CF</t>
  </si>
  <si>
    <t>Heat Rate</t>
  </si>
  <si>
    <t>(BTU/ kWh)</t>
  </si>
  <si>
    <t>NOx</t>
  </si>
  <si>
    <t>(lb/ MWh)</t>
  </si>
  <si>
    <t>(s.t./ yr)</t>
  </si>
  <si>
    <t>SO2</t>
  </si>
  <si>
    <t>month</t>
  </si>
  <si>
    <t>Year</t>
  </si>
  <si>
    <t>Date</t>
  </si>
  <si>
    <t>7FA05</t>
  </si>
  <si>
    <t>501J</t>
  </si>
  <si>
    <t>501GAC</t>
  </si>
  <si>
    <t>NG_Price</t>
  </si>
  <si>
    <t>Raw CF Daily</t>
  </si>
  <si>
    <t>Raw CF Hourly</t>
  </si>
  <si>
    <t>Adjusted 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</si>
</sst>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409]mmm\-yy;@"/>
    <numFmt numFmtId="177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vertical="center" wrapText="1"/>
    </xf>
    <xf numFmtId="14" fontId="0" fillId="0" borderId="0" xfId="0" applyNumberFormat="1"/>
    <xf numFmtId="0" fontId="0" fillId="0" borderId="0" xfId="0" applyNumberFormat="1"/>
    <xf numFmtId="0" fontId="4" fillId="3" borderId="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14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20" fontId="5" fillId="2" borderId="7" xfId="0" applyNumberFormat="1" applyFont="1" applyFill="1" applyBorder="1" applyAlignment="1">
      <alignment horizontal="right" vertical="center"/>
    </xf>
    <xf numFmtId="0" fontId="0" fillId="0" borderId="8" xfId="0" applyBorder="1"/>
    <xf numFmtId="0" fontId="0" fillId="0" borderId="8" xfId="0" applyBorder="1" applyAlignment="1">
      <alignment vertical="center" wrapText="1"/>
    </xf>
    <xf numFmtId="10" fontId="0" fillId="0" borderId="8" xfId="0" applyNumberFormat="1" applyBorder="1" applyAlignment="1">
      <alignment vertical="center" wrapText="1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10" fontId="0" fillId="0" borderId="8" xfId="1" applyNumberFormat="1" applyFont="1" applyBorder="1"/>
    <xf numFmtId="0" fontId="0" fillId="0" borderId="0" xfId="0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/>
    <xf numFmtId="0" fontId="0" fillId="0" borderId="0" xfId="0" applyBorder="1"/>
    <xf numFmtId="10" fontId="0" fillId="0" borderId="0" xfId="0" applyNumberFormat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0" xfId="0" applyNumberFormat="1"/>
    <xf numFmtId="10" fontId="0" fillId="0" borderId="0" xfId="1" applyNumberFormat="1" applyFont="1" applyBorder="1"/>
    <xf numFmtId="0" fontId="1" fillId="0" borderId="0" xfId="0" applyFont="1" applyBorder="1" applyAlignment="1">
      <alignment wrapText="1"/>
    </xf>
    <xf numFmtId="1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177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Houston CCGT Marginal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'Marginal Costs'!$D$1</c:f>
              <c:strCache>
                <c:ptCount val="1"/>
                <c:pt idx="0">
                  <c:v>7FA05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'Marginal Costs'!$C$2:$C$109</c:f>
              <c:numCache>
                <c:formatCode>[$-409]mmm\-yy;@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'Marginal Costs'!$D$2:$D$109</c:f>
              <c:numCache>
                <c:formatCode>General</c:formatCode>
                <c:ptCount val="108"/>
                <c:pt idx="0">
                  <c:v>37.114754098360699</c:v>
                </c:pt>
                <c:pt idx="1">
                  <c:v>37.836065573770497</c:v>
                </c:pt>
                <c:pt idx="2">
                  <c:v>34.163934426229503</c:v>
                </c:pt>
                <c:pt idx="3">
                  <c:v>35.016393442622899</c:v>
                </c:pt>
                <c:pt idx="4">
                  <c:v>34.163934426229503</c:v>
                </c:pt>
                <c:pt idx="5">
                  <c:v>34.163934426229503</c:v>
                </c:pt>
                <c:pt idx="6">
                  <c:v>33.114754098360699</c:v>
                </c:pt>
                <c:pt idx="7">
                  <c:v>34.163934426229503</c:v>
                </c:pt>
                <c:pt idx="8">
                  <c:v>31.737704918032801</c:v>
                </c:pt>
                <c:pt idx="9">
                  <c:v>30.885245901639301</c:v>
                </c:pt>
                <c:pt idx="10">
                  <c:v>30.426229508196698</c:v>
                </c:pt>
                <c:pt idx="11">
                  <c:v>30.0983606557377</c:v>
                </c:pt>
                <c:pt idx="12">
                  <c:v>30.032786885245901</c:v>
                </c:pt>
                <c:pt idx="13">
                  <c:v>27.475409836065602</c:v>
                </c:pt>
                <c:pt idx="14">
                  <c:v>24.327868852459002</c:v>
                </c:pt>
                <c:pt idx="15">
                  <c:v>21.0491803278689</c:v>
                </c:pt>
                <c:pt idx="16">
                  <c:v>19.8032786885246</c:v>
                </c:pt>
                <c:pt idx="17">
                  <c:v>21.9016393442623</c:v>
                </c:pt>
                <c:pt idx="18">
                  <c:v>23.606557377049199</c:v>
                </c:pt>
                <c:pt idx="19">
                  <c:v>25.114754098360699</c:v>
                </c:pt>
                <c:pt idx="20">
                  <c:v>23.344262295082</c:v>
                </c:pt>
                <c:pt idx="21">
                  <c:v>25.836065573770501</c:v>
                </c:pt>
                <c:pt idx="22">
                  <c:v>29.2459016393443</c:v>
                </c:pt>
                <c:pt idx="23">
                  <c:v>31.016393442622999</c:v>
                </c:pt>
                <c:pt idx="24">
                  <c:v>30.032786885245901</c:v>
                </c:pt>
                <c:pt idx="25">
                  <c:v>29.770491803278698</c:v>
                </c:pt>
                <c:pt idx="26">
                  <c:v>30.0983606557377</c:v>
                </c:pt>
                <c:pt idx="27">
                  <c:v>32.459016393442603</c:v>
                </c:pt>
                <c:pt idx="28">
                  <c:v>32.786885245901601</c:v>
                </c:pt>
                <c:pt idx="29">
                  <c:v>32.131147540983598</c:v>
                </c:pt>
                <c:pt idx="30">
                  <c:v>29.311475409836099</c:v>
                </c:pt>
                <c:pt idx="31">
                  <c:v>28.262295081967199</c:v>
                </c:pt>
                <c:pt idx="32">
                  <c:v>28.590163934426201</c:v>
                </c:pt>
                <c:pt idx="33">
                  <c:v>28.590163934426201</c:v>
                </c:pt>
                <c:pt idx="34">
                  <c:v>30.2950819672131</c:v>
                </c:pt>
                <c:pt idx="35">
                  <c:v>32.590163934426201</c:v>
                </c:pt>
                <c:pt idx="36">
                  <c:v>37.311475409836099</c:v>
                </c:pt>
                <c:pt idx="37">
                  <c:v>43.475409836065602</c:v>
                </c:pt>
                <c:pt idx="38">
                  <c:v>42.426229508196698</c:v>
                </c:pt>
                <c:pt idx="39">
                  <c:v>38.360655737704903</c:v>
                </c:pt>
                <c:pt idx="40">
                  <c:v>37.639344262295097</c:v>
                </c:pt>
                <c:pt idx="41">
                  <c:v>35.8032786885246</c:v>
                </c:pt>
                <c:pt idx="42">
                  <c:v>35.606557377049199</c:v>
                </c:pt>
                <c:pt idx="43">
                  <c:v>32.524590163934398</c:v>
                </c:pt>
                <c:pt idx="44">
                  <c:v>32.918032786885199</c:v>
                </c:pt>
                <c:pt idx="45">
                  <c:v>32.983606557377101</c:v>
                </c:pt>
                <c:pt idx="46">
                  <c:v>32.918032786885199</c:v>
                </c:pt>
                <c:pt idx="47">
                  <c:v>36.852459016393396</c:v>
                </c:pt>
                <c:pt idx="48">
                  <c:v>32.131147540983598</c:v>
                </c:pt>
                <c:pt idx="49">
                  <c:v>31.081967213114801</c:v>
                </c:pt>
                <c:pt idx="50">
                  <c:v>29.2459016393443</c:v>
                </c:pt>
                <c:pt idx="51">
                  <c:v>25.967213114754099</c:v>
                </c:pt>
                <c:pt idx="52">
                  <c:v>23.475409836065602</c:v>
                </c:pt>
                <c:pt idx="53">
                  <c:v>24.655737704918</c:v>
                </c:pt>
                <c:pt idx="54">
                  <c:v>24.524590163934398</c:v>
                </c:pt>
                <c:pt idx="55">
                  <c:v>24.8524590163934</c:v>
                </c:pt>
                <c:pt idx="56">
                  <c:v>23.934426229508201</c:v>
                </c:pt>
                <c:pt idx="57">
                  <c:v>23.213114754098399</c:v>
                </c:pt>
                <c:pt idx="58">
                  <c:v>21.508196721311499</c:v>
                </c:pt>
                <c:pt idx="59">
                  <c:v>22.819672131147499</c:v>
                </c:pt>
                <c:pt idx="60">
                  <c:v>23.737704918032801</c:v>
                </c:pt>
                <c:pt idx="61">
                  <c:v>23.475409836065602</c:v>
                </c:pt>
                <c:pt idx="62">
                  <c:v>19.8032786885246</c:v>
                </c:pt>
                <c:pt idx="63">
                  <c:v>19.672131147540998</c:v>
                </c:pt>
                <c:pt idx="64">
                  <c:v>19.016393442622999</c:v>
                </c:pt>
                <c:pt idx="65">
                  <c:v>18.9508196721311</c:v>
                </c:pt>
                <c:pt idx="66">
                  <c:v>23.409836065573799</c:v>
                </c:pt>
                <c:pt idx="67">
                  <c:v>23.540983606557401</c:v>
                </c:pt>
                <c:pt idx="68">
                  <c:v>24.524590163934398</c:v>
                </c:pt>
                <c:pt idx="69">
                  <c:v>25.377049180327901</c:v>
                </c:pt>
                <c:pt idx="70">
                  <c:v>25.311475409836099</c:v>
                </c:pt>
                <c:pt idx="71">
                  <c:v>28</c:v>
                </c:pt>
                <c:pt idx="72">
                  <c:v>31.8032786885246</c:v>
                </c:pt>
                <c:pt idx="73">
                  <c:v>29.7049180327869</c:v>
                </c:pt>
                <c:pt idx="74">
                  <c:v>25.7049180327869</c:v>
                </c:pt>
                <c:pt idx="75">
                  <c:v>26.9508196721311</c:v>
                </c:pt>
                <c:pt idx="76">
                  <c:v>26.360655737704899</c:v>
                </c:pt>
                <c:pt idx="77">
                  <c:v>26.5573770491803</c:v>
                </c:pt>
                <c:pt idx="78">
                  <c:v>25.7049180327869</c:v>
                </c:pt>
                <c:pt idx="79">
                  <c:v>24.786885245901601</c:v>
                </c:pt>
                <c:pt idx="80">
                  <c:v>25.114754098360699</c:v>
                </c:pt>
                <c:pt idx="81">
                  <c:v>24.786885245901601</c:v>
                </c:pt>
                <c:pt idx="82">
                  <c:v>25.180327868852501</c:v>
                </c:pt>
                <c:pt idx="83">
                  <c:v>27.475409836065602</c:v>
                </c:pt>
                <c:pt idx="84">
                  <c:v>29.2459016393443</c:v>
                </c:pt>
                <c:pt idx="85">
                  <c:v>31.8032786885246</c:v>
                </c:pt>
                <c:pt idx="86">
                  <c:v>26.229508196721302</c:v>
                </c:pt>
                <c:pt idx="87">
                  <c:v>25.508196721311499</c:v>
                </c:pt>
                <c:pt idx="88">
                  <c:v>24.918032786885199</c:v>
                </c:pt>
                <c:pt idx="89">
                  <c:v>24.721311475409799</c:v>
                </c:pt>
                <c:pt idx="90">
                  <c:v>24.590163934426201</c:v>
                </c:pt>
                <c:pt idx="91">
                  <c:v>24.065573770491799</c:v>
                </c:pt>
                <c:pt idx="92">
                  <c:v>24.590163934426201</c:v>
                </c:pt>
                <c:pt idx="93">
                  <c:v>26.426229508196698</c:v>
                </c:pt>
                <c:pt idx="94">
                  <c:v>29.573770491803302</c:v>
                </c:pt>
                <c:pt idx="95">
                  <c:v>35.868852459016402</c:v>
                </c:pt>
                <c:pt idx="96">
                  <c:v>32.918032786885199</c:v>
                </c:pt>
                <c:pt idx="97">
                  <c:v>30.2950819672131</c:v>
                </c:pt>
                <c:pt idx="98">
                  <c:v>28.262295081967199</c:v>
                </c:pt>
                <c:pt idx="99">
                  <c:v>26.163934426229499</c:v>
                </c:pt>
                <c:pt idx="100">
                  <c:v>23.868852459016399</c:v>
                </c:pt>
                <c:pt idx="101">
                  <c:v>23.213114754098399</c:v>
                </c:pt>
                <c:pt idx="102">
                  <c:v>21.9016393442623</c:v>
                </c:pt>
                <c:pt idx="103">
                  <c:v>20.983606557377101</c:v>
                </c:pt>
                <c:pt idx="104">
                  <c:v>21.9016393442623</c:v>
                </c:pt>
                <c:pt idx="105">
                  <c:v>22.426229508196698</c:v>
                </c:pt>
                <c:pt idx="106">
                  <c:v>25.311475409836099</c:v>
                </c:pt>
                <c:pt idx="107">
                  <c:v>25.4426229508197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C-4260-BD6F-80C1B5E14044}"/>
            </c:ext>
          </c:extLst>
        </c:ser>
        <c:ser>
          <c:idx val="1"/>
          <c:order val="1"/>
          <c:tx>
            <c:strRef>
              <c:f>'Marginal Costs'!$E$1</c:f>
              <c:strCache>
                <c:ptCount val="1"/>
                <c:pt idx="0">
                  <c:v>501J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'Marginal Costs'!$C$2:$C$109</c:f>
              <c:numCache>
                <c:formatCode>[$-409]mmm\-yy;@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'Marginal Costs'!$E$2:$E$109</c:f>
              <c:numCache>
                <c:formatCode>General</c:formatCode>
                <c:ptCount val="108"/>
                <c:pt idx="0">
                  <c:v>34.931533269045303</c:v>
                </c:pt>
                <c:pt idx="1">
                  <c:v>35.610414657666297</c:v>
                </c:pt>
                <c:pt idx="2">
                  <c:v>32.154291224686602</c:v>
                </c:pt>
                <c:pt idx="3">
                  <c:v>32.956605593056899</c:v>
                </c:pt>
                <c:pt idx="4">
                  <c:v>32.154291224686602</c:v>
                </c:pt>
                <c:pt idx="5">
                  <c:v>32.154291224686602</c:v>
                </c:pt>
                <c:pt idx="6">
                  <c:v>31.1668273866924</c:v>
                </c:pt>
                <c:pt idx="7">
                  <c:v>32.154291224686602</c:v>
                </c:pt>
                <c:pt idx="8">
                  <c:v>29.870781099325001</c:v>
                </c:pt>
                <c:pt idx="9">
                  <c:v>29.0684667309547</c:v>
                </c:pt>
                <c:pt idx="10">
                  <c:v>28.636451301832199</c:v>
                </c:pt>
                <c:pt idx="11">
                  <c:v>28.327868852459002</c:v>
                </c:pt>
                <c:pt idx="12">
                  <c:v>28.2661523625844</c:v>
                </c:pt>
                <c:pt idx="13">
                  <c:v>25.859209257473498</c:v>
                </c:pt>
                <c:pt idx="14">
                  <c:v>22.8968177434908</c:v>
                </c:pt>
                <c:pt idx="15">
                  <c:v>19.810993249758901</c:v>
                </c:pt>
                <c:pt idx="16">
                  <c:v>18.638379942140801</c:v>
                </c:pt>
                <c:pt idx="17">
                  <c:v>20.613307618129198</c:v>
                </c:pt>
                <c:pt idx="18">
                  <c:v>22.217936354869799</c:v>
                </c:pt>
                <c:pt idx="19">
                  <c:v>23.637415621986499</c:v>
                </c:pt>
                <c:pt idx="20">
                  <c:v>21.971070395371299</c:v>
                </c:pt>
                <c:pt idx="21">
                  <c:v>24.316297010607499</c:v>
                </c:pt>
                <c:pt idx="22">
                  <c:v>27.525554484088701</c:v>
                </c:pt>
                <c:pt idx="23">
                  <c:v>29.191899710704</c:v>
                </c:pt>
                <c:pt idx="24">
                  <c:v>28.2661523625844</c:v>
                </c:pt>
                <c:pt idx="25">
                  <c:v>28.0192864030858</c:v>
                </c:pt>
                <c:pt idx="26">
                  <c:v>28.327868852459002</c:v>
                </c:pt>
                <c:pt idx="27">
                  <c:v>30.549662487946001</c:v>
                </c:pt>
                <c:pt idx="28">
                  <c:v>30.858244937319199</c:v>
                </c:pt>
                <c:pt idx="29">
                  <c:v>30.2410800385728</c:v>
                </c:pt>
                <c:pt idx="30">
                  <c:v>27.587270973963399</c:v>
                </c:pt>
                <c:pt idx="31">
                  <c:v>26.599807135969101</c:v>
                </c:pt>
                <c:pt idx="32">
                  <c:v>26.908389585342299</c:v>
                </c:pt>
                <c:pt idx="33">
                  <c:v>26.908389585342299</c:v>
                </c:pt>
                <c:pt idx="34">
                  <c:v>28.5130183220829</c:v>
                </c:pt>
                <c:pt idx="35">
                  <c:v>30.673095467695301</c:v>
                </c:pt>
                <c:pt idx="36">
                  <c:v>35.116682738669198</c:v>
                </c:pt>
                <c:pt idx="37">
                  <c:v>40.918032786885199</c:v>
                </c:pt>
                <c:pt idx="38">
                  <c:v>39.930568948891001</c:v>
                </c:pt>
                <c:pt idx="39">
                  <c:v>36.104146576663503</c:v>
                </c:pt>
                <c:pt idx="40">
                  <c:v>35.425265188042403</c:v>
                </c:pt>
                <c:pt idx="41">
                  <c:v>33.697203471552598</c:v>
                </c:pt>
                <c:pt idx="42">
                  <c:v>33.512054001928597</c:v>
                </c:pt>
                <c:pt idx="43">
                  <c:v>30.6113789778206</c:v>
                </c:pt>
                <c:pt idx="44">
                  <c:v>30.981677917068499</c:v>
                </c:pt>
                <c:pt idx="45">
                  <c:v>31.043394406943101</c:v>
                </c:pt>
                <c:pt idx="46">
                  <c:v>30.981677917068499</c:v>
                </c:pt>
                <c:pt idx="47">
                  <c:v>34.684667309546803</c:v>
                </c:pt>
                <c:pt idx="48">
                  <c:v>30.2410800385728</c:v>
                </c:pt>
                <c:pt idx="49">
                  <c:v>29.253616200578598</c:v>
                </c:pt>
                <c:pt idx="50">
                  <c:v>27.525554484088701</c:v>
                </c:pt>
                <c:pt idx="51">
                  <c:v>24.439729990356799</c:v>
                </c:pt>
                <c:pt idx="52">
                  <c:v>22.0945033751205</c:v>
                </c:pt>
                <c:pt idx="53">
                  <c:v>23.205400192864001</c:v>
                </c:pt>
                <c:pt idx="54">
                  <c:v>23.081967213114801</c:v>
                </c:pt>
                <c:pt idx="55">
                  <c:v>23.390549662487899</c:v>
                </c:pt>
                <c:pt idx="56">
                  <c:v>22.526518804243</c:v>
                </c:pt>
                <c:pt idx="57">
                  <c:v>21.847637415622</c:v>
                </c:pt>
                <c:pt idx="58">
                  <c:v>20.243008678881399</c:v>
                </c:pt>
                <c:pt idx="59">
                  <c:v>21.4773384763742</c:v>
                </c:pt>
                <c:pt idx="60">
                  <c:v>22.341369334619099</c:v>
                </c:pt>
                <c:pt idx="61">
                  <c:v>22.0945033751205</c:v>
                </c:pt>
                <c:pt idx="62">
                  <c:v>18.638379942140801</c:v>
                </c:pt>
                <c:pt idx="63">
                  <c:v>18.514946962391502</c:v>
                </c:pt>
                <c:pt idx="64">
                  <c:v>17.897782063645099</c:v>
                </c:pt>
                <c:pt idx="65">
                  <c:v>17.836065573770501</c:v>
                </c:pt>
                <c:pt idx="66">
                  <c:v>22.032786885245901</c:v>
                </c:pt>
                <c:pt idx="67">
                  <c:v>22.156219864995201</c:v>
                </c:pt>
                <c:pt idx="68">
                  <c:v>23.081967213114801</c:v>
                </c:pt>
                <c:pt idx="69">
                  <c:v>23.884281581485101</c:v>
                </c:pt>
                <c:pt idx="70">
                  <c:v>23.8225650916104</c:v>
                </c:pt>
                <c:pt idx="71">
                  <c:v>26.352941176470601</c:v>
                </c:pt>
                <c:pt idx="72">
                  <c:v>29.932497589199599</c:v>
                </c:pt>
                <c:pt idx="73">
                  <c:v>27.957569913211199</c:v>
                </c:pt>
                <c:pt idx="74">
                  <c:v>24.1928640308582</c:v>
                </c:pt>
                <c:pt idx="75">
                  <c:v>25.365477338476399</c:v>
                </c:pt>
                <c:pt idx="76">
                  <c:v>24.810028929604599</c:v>
                </c:pt>
                <c:pt idx="77">
                  <c:v>24.9951783992285</c:v>
                </c:pt>
                <c:pt idx="78">
                  <c:v>24.1928640308582</c:v>
                </c:pt>
                <c:pt idx="79">
                  <c:v>23.328833172613301</c:v>
                </c:pt>
                <c:pt idx="80">
                  <c:v>23.637415621986499</c:v>
                </c:pt>
                <c:pt idx="81">
                  <c:v>23.328833172613301</c:v>
                </c:pt>
                <c:pt idx="82">
                  <c:v>23.6991321118611</c:v>
                </c:pt>
                <c:pt idx="83">
                  <c:v>25.859209257473498</c:v>
                </c:pt>
                <c:pt idx="84">
                  <c:v>27.525554484088701</c:v>
                </c:pt>
                <c:pt idx="85">
                  <c:v>29.932497589199599</c:v>
                </c:pt>
                <c:pt idx="86">
                  <c:v>24.686595949855398</c:v>
                </c:pt>
                <c:pt idx="87">
                  <c:v>24.007714561234302</c:v>
                </c:pt>
                <c:pt idx="88">
                  <c:v>23.452266152362601</c:v>
                </c:pt>
                <c:pt idx="89">
                  <c:v>23.267116682738699</c:v>
                </c:pt>
                <c:pt idx="90">
                  <c:v>23.143683702989399</c:v>
                </c:pt>
                <c:pt idx="91">
                  <c:v>22.6499517839923</c:v>
                </c:pt>
                <c:pt idx="92">
                  <c:v>23.143683702989399</c:v>
                </c:pt>
                <c:pt idx="93">
                  <c:v>24.8717454194793</c:v>
                </c:pt>
                <c:pt idx="94">
                  <c:v>27.834136933461899</c:v>
                </c:pt>
                <c:pt idx="95">
                  <c:v>33.758919961427203</c:v>
                </c:pt>
                <c:pt idx="96">
                  <c:v>30.981677917068499</c:v>
                </c:pt>
                <c:pt idx="97">
                  <c:v>28.5130183220829</c:v>
                </c:pt>
                <c:pt idx="98">
                  <c:v>26.599807135969101</c:v>
                </c:pt>
                <c:pt idx="99">
                  <c:v>24.624879459980701</c:v>
                </c:pt>
                <c:pt idx="100">
                  <c:v>22.464802314368399</c:v>
                </c:pt>
                <c:pt idx="101">
                  <c:v>21.847637415622</c:v>
                </c:pt>
                <c:pt idx="102">
                  <c:v>20.613307618129198</c:v>
                </c:pt>
                <c:pt idx="103">
                  <c:v>19.7492767598843</c:v>
                </c:pt>
                <c:pt idx="104">
                  <c:v>20.613307618129198</c:v>
                </c:pt>
                <c:pt idx="105">
                  <c:v>21.107039537126301</c:v>
                </c:pt>
                <c:pt idx="106">
                  <c:v>23.8225650916104</c:v>
                </c:pt>
                <c:pt idx="107">
                  <c:v>23.9459980713597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DC-4260-BD6F-80C1B5E14044}"/>
            </c:ext>
          </c:extLst>
        </c:ser>
        <c:ser>
          <c:idx val="2"/>
          <c:order val="2"/>
          <c:tx>
            <c:strRef>
              <c:f>'Marginal Costs'!$F$1</c:f>
              <c:strCache>
                <c:ptCount val="1"/>
                <c:pt idx="0">
                  <c:v>501GAC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'Marginal Costs'!$C$2:$C$109</c:f>
              <c:numCache>
                <c:formatCode>[$-409]mmm\-yy;@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'Marginal Costs'!$F$2:$F$109</c:f>
              <c:numCache>
                <c:formatCode>General</c:formatCode>
                <c:ptCount val="108"/>
                <c:pt idx="0">
                  <c:v>33.839922854387702</c:v>
                </c:pt>
                <c:pt idx="1">
                  <c:v>34.497589199614303</c:v>
                </c:pt>
                <c:pt idx="2">
                  <c:v>31.149469623915099</c:v>
                </c:pt>
                <c:pt idx="3">
                  <c:v>31.926711668273899</c:v>
                </c:pt>
                <c:pt idx="4">
                  <c:v>31.149469623915099</c:v>
                </c:pt>
                <c:pt idx="5">
                  <c:v>31.149469623915099</c:v>
                </c:pt>
                <c:pt idx="6">
                  <c:v>30.1928640308582</c:v>
                </c:pt>
                <c:pt idx="7">
                  <c:v>31.149469623915099</c:v>
                </c:pt>
                <c:pt idx="8">
                  <c:v>28.937319189971099</c:v>
                </c:pt>
                <c:pt idx="9">
                  <c:v>28.160077145612298</c:v>
                </c:pt>
                <c:pt idx="10">
                  <c:v>27.741562198650001</c:v>
                </c:pt>
                <c:pt idx="11">
                  <c:v>27.4426229508197</c:v>
                </c:pt>
                <c:pt idx="12">
                  <c:v>27.382835101253601</c:v>
                </c:pt>
                <c:pt idx="13">
                  <c:v>25.051108968177399</c:v>
                </c:pt>
                <c:pt idx="14">
                  <c:v>22.1812921890068</c:v>
                </c:pt>
                <c:pt idx="15">
                  <c:v>19.191899710704</c:v>
                </c:pt>
                <c:pt idx="16">
                  <c:v>18.055930568948899</c:v>
                </c:pt>
                <c:pt idx="17">
                  <c:v>19.969141755062701</c:v>
                </c:pt>
                <c:pt idx="18">
                  <c:v>21.523625843780099</c:v>
                </c:pt>
                <c:pt idx="19">
                  <c:v>22.898746383799399</c:v>
                </c:pt>
                <c:pt idx="20">
                  <c:v>21.284474445515901</c:v>
                </c:pt>
                <c:pt idx="21">
                  <c:v>23.556412729026</c:v>
                </c:pt>
                <c:pt idx="22">
                  <c:v>26.6653809064609</c:v>
                </c:pt>
                <c:pt idx="23">
                  <c:v>28.279652844744501</c:v>
                </c:pt>
                <c:pt idx="24">
                  <c:v>27.382835101253601</c:v>
                </c:pt>
                <c:pt idx="25">
                  <c:v>27.143683702989399</c:v>
                </c:pt>
                <c:pt idx="26">
                  <c:v>27.4426229508197</c:v>
                </c:pt>
                <c:pt idx="27">
                  <c:v>29.594985535197701</c:v>
                </c:pt>
                <c:pt idx="28">
                  <c:v>29.893924783028002</c:v>
                </c:pt>
                <c:pt idx="29">
                  <c:v>29.2960462873674</c:v>
                </c:pt>
                <c:pt idx="30">
                  <c:v>26.725168756026999</c:v>
                </c:pt>
                <c:pt idx="31">
                  <c:v>25.7685631629701</c:v>
                </c:pt>
                <c:pt idx="32">
                  <c:v>26.067502410800401</c:v>
                </c:pt>
                <c:pt idx="33">
                  <c:v>26.067502410800401</c:v>
                </c:pt>
                <c:pt idx="34">
                  <c:v>27.621986499517799</c:v>
                </c:pt>
                <c:pt idx="35">
                  <c:v>29.7145612343298</c:v>
                </c:pt>
                <c:pt idx="36">
                  <c:v>34.0192864030858</c:v>
                </c:pt>
                <c:pt idx="37">
                  <c:v>39.639344262295097</c:v>
                </c:pt>
                <c:pt idx="38">
                  <c:v>38.682738669238198</c:v>
                </c:pt>
                <c:pt idx="39">
                  <c:v>34.9758919961427</c:v>
                </c:pt>
                <c:pt idx="40">
                  <c:v>34.318225650916098</c:v>
                </c:pt>
                <c:pt idx="41">
                  <c:v>32.644165863066497</c:v>
                </c:pt>
                <c:pt idx="42">
                  <c:v>32.464802314368399</c:v>
                </c:pt>
                <c:pt idx="43">
                  <c:v>29.654773384763701</c:v>
                </c:pt>
                <c:pt idx="44">
                  <c:v>30.013500482160101</c:v>
                </c:pt>
                <c:pt idx="45">
                  <c:v>30.073288331726101</c:v>
                </c:pt>
                <c:pt idx="46">
                  <c:v>30.013500482160101</c:v>
                </c:pt>
                <c:pt idx="47">
                  <c:v>33.600771456123397</c:v>
                </c:pt>
                <c:pt idx="48">
                  <c:v>29.2960462873674</c:v>
                </c:pt>
                <c:pt idx="49">
                  <c:v>28.3394406943105</c:v>
                </c:pt>
                <c:pt idx="50">
                  <c:v>26.6653809064609</c:v>
                </c:pt>
                <c:pt idx="51">
                  <c:v>23.675988428158099</c:v>
                </c:pt>
                <c:pt idx="52">
                  <c:v>21.404050144648</c:v>
                </c:pt>
                <c:pt idx="53">
                  <c:v>22.480231436836998</c:v>
                </c:pt>
                <c:pt idx="54">
                  <c:v>22.360655737704899</c:v>
                </c:pt>
                <c:pt idx="55">
                  <c:v>22.6595949855352</c:v>
                </c:pt>
                <c:pt idx="56">
                  <c:v>21.8225650916104</c:v>
                </c:pt>
                <c:pt idx="57">
                  <c:v>21.164898746383798</c:v>
                </c:pt>
                <c:pt idx="58">
                  <c:v>19.610414657666301</c:v>
                </c:pt>
                <c:pt idx="59">
                  <c:v>20.806171648987501</c:v>
                </c:pt>
                <c:pt idx="60">
                  <c:v>21.643201542912202</c:v>
                </c:pt>
                <c:pt idx="61">
                  <c:v>21.404050144648</c:v>
                </c:pt>
                <c:pt idx="62">
                  <c:v>18.055930568948899</c:v>
                </c:pt>
                <c:pt idx="63">
                  <c:v>17.9363548698168</c:v>
                </c:pt>
                <c:pt idx="64">
                  <c:v>17.338476374156201</c:v>
                </c:pt>
                <c:pt idx="65">
                  <c:v>17.278688524590201</c:v>
                </c:pt>
                <c:pt idx="66">
                  <c:v>21.344262295082</c:v>
                </c:pt>
                <c:pt idx="67">
                  <c:v>21.463837994214099</c:v>
                </c:pt>
                <c:pt idx="68">
                  <c:v>22.360655737704899</c:v>
                </c:pt>
                <c:pt idx="69">
                  <c:v>23.1378977820636</c:v>
                </c:pt>
                <c:pt idx="70">
                  <c:v>23.0781099324976</c:v>
                </c:pt>
                <c:pt idx="71">
                  <c:v>25.529411764705898</c:v>
                </c:pt>
                <c:pt idx="72">
                  <c:v>28.997107039537099</c:v>
                </c:pt>
                <c:pt idx="73">
                  <c:v>27.0838958534233</c:v>
                </c:pt>
                <c:pt idx="74">
                  <c:v>23.436837029893901</c:v>
                </c:pt>
                <c:pt idx="75">
                  <c:v>24.572806171648999</c:v>
                </c:pt>
                <c:pt idx="76">
                  <c:v>24.0347155255545</c:v>
                </c:pt>
                <c:pt idx="77">
                  <c:v>24.214079074252702</c:v>
                </c:pt>
                <c:pt idx="78">
                  <c:v>23.436837029893901</c:v>
                </c:pt>
                <c:pt idx="79">
                  <c:v>22.599807135969101</c:v>
                </c:pt>
                <c:pt idx="80">
                  <c:v>22.898746383799399</c:v>
                </c:pt>
                <c:pt idx="81">
                  <c:v>22.599807135969101</c:v>
                </c:pt>
                <c:pt idx="82">
                  <c:v>22.958534233365501</c:v>
                </c:pt>
                <c:pt idx="83">
                  <c:v>25.051108968177399</c:v>
                </c:pt>
                <c:pt idx="84">
                  <c:v>26.6653809064609</c:v>
                </c:pt>
                <c:pt idx="85">
                  <c:v>28.997107039537099</c:v>
                </c:pt>
                <c:pt idx="86">
                  <c:v>23.915139826422401</c:v>
                </c:pt>
                <c:pt idx="87">
                  <c:v>23.257473481195799</c:v>
                </c:pt>
                <c:pt idx="88">
                  <c:v>22.7193828351013</c:v>
                </c:pt>
                <c:pt idx="89">
                  <c:v>22.540019286403101</c:v>
                </c:pt>
                <c:pt idx="90">
                  <c:v>22.420443587270999</c:v>
                </c:pt>
                <c:pt idx="91">
                  <c:v>21.942140790742499</c:v>
                </c:pt>
                <c:pt idx="92">
                  <c:v>22.420443587270999</c:v>
                </c:pt>
                <c:pt idx="93">
                  <c:v>24.0945033751205</c:v>
                </c:pt>
                <c:pt idx="94">
                  <c:v>26.964320154291201</c:v>
                </c:pt>
                <c:pt idx="95">
                  <c:v>32.703953712632597</c:v>
                </c:pt>
                <c:pt idx="96">
                  <c:v>30.013500482160101</c:v>
                </c:pt>
                <c:pt idx="97">
                  <c:v>27.621986499517799</c:v>
                </c:pt>
                <c:pt idx="98">
                  <c:v>25.7685631629701</c:v>
                </c:pt>
                <c:pt idx="99">
                  <c:v>23.855351976856301</c:v>
                </c:pt>
                <c:pt idx="100">
                  <c:v>21.7627772420444</c:v>
                </c:pt>
                <c:pt idx="101">
                  <c:v>21.164898746383798</c:v>
                </c:pt>
                <c:pt idx="102">
                  <c:v>19.969141755062701</c:v>
                </c:pt>
                <c:pt idx="103">
                  <c:v>19.132111861137901</c:v>
                </c:pt>
                <c:pt idx="104">
                  <c:v>19.969141755062701</c:v>
                </c:pt>
                <c:pt idx="105">
                  <c:v>20.447444551591101</c:v>
                </c:pt>
                <c:pt idx="106">
                  <c:v>23.0781099324976</c:v>
                </c:pt>
                <c:pt idx="107">
                  <c:v>23.1976856316297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DC-4260-BD6F-80C1B5E1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8992"/>
        <c:axId val="1502324400"/>
      </c:scatterChart>
      <c:valAx>
        <c:axId val="16351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(Month-YY)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324400"/>
        <c:crosses val="autoZero"/>
        <c:crossBetween val="midCat"/>
      </c:valAx>
      <c:valAx>
        <c:axId val="15023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CCGT</a:t>
            </a:r>
            <a:r>
              <a:rPr lang="en-US" baseline="0"/>
              <a:t> Operations on 01/05/2011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Graphing!$G$3:$G$58</c:f>
              <c:numCache>
                <c:formatCode>h:mm</c:formatCode>
                <c:ptCount val="5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</c:numCache>
            </c:numRef>
          </c:xVal>
          <c:yVal>
            <c:numRef>
              <c:f>Graphing!$K$3:$K$58</c:f>
              <c:numCache>
                <c:formatCode>General</c:formatCode>
                <c:ptCount val="56"/>
                <c:pt idx="0">
                  <c:v>20.04</c:v>
                </c:pt>
                <c:pt idx="1">
                  <c:v>20.190000000000001</c:v>
                </c:pt>
                <c:pt idx="2">
                  <c:v>19.260000000000002</c:v>
                </c:pt>
                <c:pt idx="3">
                  <c:v>19.850000000000001</c:v>
                </c:pt>
                <c:pt idx="4">
                  <c:v>22.67</c:v>
                </c:pt>
                <c:pt idx="5">
                  <c:v>19.87</c:v>
                </c:pt>
                <c:pt idx="6">
                  <c:v>19.22</c:v>
                </c:pt>
                <c:pt idx="7">
                  <c:v>18.77</c:v>
                </c:pt>
                <c:pt idx="8">
                  <c:v>18.7</c:v>
                </c:pt>
                <c:pt idx="9">
                  <c:v>18.440000000000001</c:v>
                </c:pt>
                <c:pt idx="10">
                  <c:v>18.059999999999999</c:v>
                </c:pt>
                <c:pt idx="11">
                  <c:v>18.32</c:v>
                </c:pt>
                <c:pt idx="12">
                  <c:v>18.41</c:v>
                </c:pt>
                <c:pt idx="13">
                  <c:v>18.73</c:v>
                </c:pt>
                <c:pt idx="14">
                  <c:v>19.260000000000002</c:v>
                </c:pt>
                <c:pt idx="15">
                  <c:v>19.43</c:v>
                </c:pt>
                <c:pt idx="16">
                  <c:v>20.97</c:v>
                </c:pt>
                <c:pt idx="17">
                  <c:v>21.21</c:v>
                </c:pt>
                <c:pt idx="18">
                  <c:v>21.08</c:v>
                </c:pt>
                <c:pt idx="19">
                  <c:v>21.56</c:v>
                </c:pt>
                <c:pt idx="20">
                  <c:v>21.59</c:v>
                </c:pt>
                <c:pt idx="21">
                  <c:v>22.33</c:v>
                </c:pt>
                <c:pt idx="22">
                  <c:v>25.19</c:v>
                </c:pt>
                <c:pt idx="23">
                  <c:v>25.55</c:v>
                </c:pt>
                <c:pt idx="24">
                  <c:v>28.81</c:v>
                </c:pt>
                <c:pt idx="25">
                  <c:v>32.909999999999997</c:v>
                </c:pt>
                <c:pt idx="26">
                  <c:v>61.63</c:v>
                </c:pt>
                <c:pt idx="27">
                  <c:v>1560.06</c:v>
                </c:pt>
                <c:pt idx="28">
                  <c:v>753.77</c:v>
                </c:pt>
                <c:pt idx="29">
                  <c:v>114.93</c:v>
                </c:pt>
                <c:pt idx="30">
                  <c:v>37.15</c:v>
                </c:pt>
                <c:pt idx="31">
                  <c:v>32.520000000000003</c:v>
                </c:pt>
                <c:pt idx="32">
                  <c:v>31.6</c:v>
                </c:pt>
                <c:pt idx="33">
                  <c:v>31.56</c:v>
                </c:pt>
                <c:pt idx="34">
                  <c:v>33.729999999999997</c:v>
                </c:pt>
                <c:pt idx="35">
                  <c:v>34.47</c:v>
                </c:pt>
                <c:pt idx="36">
                  <c:v>35.26</c:v>
                </c:pt>
                <c:pt idx="37">
                  <c:v>38.85</c:v>
                </c:pt>
                <c:pt idx="38">
                  <c:v>40.36</c:v>
                </c:pt>
                <c:pt idx="39">
                  <c:v>45.56</c:v>
                </c:pt>
                <c:pt idx="40">
                  <c:v>57.62</c:v>
                </c:pt>
                <c:pt idx="41">
                  <c:v>44.31</c:v>
                </c:pt>
                <c:pt idx="42">
                  <c:v>51.72</c:v>
                </c:pt>
                <c:pt idx="43">
                  <c:v>50.57</c:v>
                </c:pt>
                <c:pt idx="44">
                  <c:v>44.46</c:v>
                </c:pt>
                <c:pt idx="45">
                  <c:v>36.9</c:v>
                </c:pt>
                <c:pt idx="46">
                  <c:v>33.97</c:v>
                </c:pt>
                <c:pt idx="47">
                  <c:v>33.56</c:v>
                </c:pt>
                <c:pt idx="48">
                  <c:v>33.99</c:v>
                </c:pt>
                <c:pt idx="49">
                  <c:v>34</c:v>
                </c:pt>
                <c:pt idx="50">
                  <c:v>31.84</c:v>
                </c:pt>
                <c:pt idx="51">
                  <c:v>30.64</c:v>
                </c:pt>
                <c:pt idx="52">
                  <c:v>30.69</c:v>
                </c:pt>
                <c:pt idx="53">
                  <c:v>30.75</c:v>
                </c:pt>
                <c:pt idx="54">
                  <c:v>30.75</c:v>
                </c:pt>
                <c:pt idx="55">
                  <c:v>30.31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1-4B5F-AFED-8D8D997B6981}"/>
            </c:ext>
          </c:extLst>
        </c:ser>
        <c:ser>
          <c:idx val="1"/>
          <c:order val="1"/>
          <c:tx>
            <c:v>Marginal Price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Graphing!$G$3:$G$58</c:f>
              <c:numCache>
                <c:formatCode>h:mm</c:formatCode>
                <c:ptCount val="5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</c:numCache>
            </c:numRef>
          </c:xVal>
          <c:yVal>
            <c:numRef>
              <c:f>Graphing!$M$2:$M$58</c:f>
              <c:numCache>
                <c:formatCode>General</c:formatCode>
                <c:ptCount val="57"/>
                <c:pt idx="0">
                  <c:v>48.249180000000003</c:v>
                </c:pt>
                <c:pt idx="1">
                  <c:v>48.249180000000003</c:v>
                </c:pt>
                <c:pt idx="2">
                  <c:v>48.249180000000003</c:v>
                </c:pt>
                <c:pt idx="3">
                  <c:v>48.249180000000003</c:v>
                </c:pt>
                <c:pt idx="4">
                  <c:v>48.249180000000003</c:v>
                </c:pt>
                <c:pt idx="5">
                  <c:v>48.249180000000003</c:v>
                </c:pt>
                <c:pt idx="6">
                  <c:v>48.249180000000003</c:v>
                </c:pt>
                <c:pt idx="7">
                  <c:v>48.249180000000003</c:v>
                </c:pt>
                <c:pt idx="8">
                  <c:v>48.249180000000003</c:v>
                </c:pt>
                <c:pt idx="9">
                  <c:v>48.249180000000003</c:v>
                </c:pt>
                <c:pt idx="10">
                  <c:v>48.249180000000003</c:v>
                </c:pt>
                <c:pt idx="11">
                  <c:v>48.249180000000003</c:v>
                </c:pt>
                <c:pt idx="12">
                  <c:v>48.249180000000003</c:v>
                </c:pt>
                <c:pt idx="13">
                  <c:v>48.249180000000003</c:v>
                </c:pt>
                <c:pt idx="14">
                  <c:v>48.249180000000003</c:v>
                </c:pt>
                <c:pt idx="15">
                  <c:v>48.249180000000003</c:v>
                </c:pt>
                <c:pt idx="16">
                  <c:v>48.249180000000003</c:v>
                </c:pt>
                <c:pt idx="17">
                  <c:v>48.249180000000003</c:v>
                </c:pt>
                <c:pt idx="18">
                  <c:v>48.249180000000003</c:v>
                </c:pt>
                <c:pt idx="19">
                  <c:v>48.249180000000003</c:v>
                </c:pt>
                <c:pt idx="20">
                  <c:v>48.249180000000003</c:v>
                </c:pt>
                <c:pt idx="21">
                  <c:v>48.249180000000003</c:v>
                </c:pt>
                <c:pt idx="22">
                  <c:v>48.249180000000003</c:v>
                </c:pt>
                <c:pt idx="23">
                  <c:v>48.249180000000003</c:v>
                </c:pt>
                <c:pt idx="24">
                  <c:v>48.249180000000003</c:v>
                </c:pt>
                <c:pt idx="25">
                  <c:v>48.249180000000003</c:v>
                </c:pt>
                <c:pt idx="26">
                  <c:v>48.249180000000003</c:v>
                </c:pt>
                <c:pt idx="27">
                  <c:v>48.249180000000003</c:v>
                </c:pt>
                <c:pt idx="28">
                  <c:v>48.249180000000003</c:v>
                </c:pt>
                <c:pt idx="29">
                  <c:v>48.249180000000003</c:v>
                </c:pt>
                <c:pt idx="30">
                  <c:v>48.249180000000003</c:v>
                </c:pt>
                <c:pt idx="31">
                  <c:v>48.249180000000003</c:v>
                </c:pt>
                <c:pt idx="32">
                  <c:v>48.249180000000003</c:v>
                </c:pt>
                <c:pt idx="33">
                  <c:v>48.249180000000003</c:v>
                </c:pt>
                <c:pt idx="34">
                  <c:v>48.249180000000003</c:v>
                </c:pt>
                <c:pt idx="35">
                  <c:v>48.249180000000003</c:v>
                </c:pt>
                <c:pt idx="36">
                  <c:v>48.249180000000003</c:v>
                </c:pt>
                <c:pt idx="37">
                  <c:v>48.249180000000003</c:v>
                </c:pt>
                <c:pt idx="38">
                  <c:v>48.249180000000003</c:v>
                </c:pt>
                <c:pt idx="39">
                  <c:v>48.249180000000003</c:v>
                </c:pt>
                <c:pt idx="40">
                  <c:v>48.249180000000003</c:v>
                </c:pt>
                <c:pt idx="41">
                  <c:v>48.249180000000003</c:v>
                </c:pt>
                <c:pt idx="42">
                  <c:v>48.249180000000003</c:v>
                </c:pt>
                <c:pt idx="43">
                  <c:v>48.249180000000003</c:v>
                </c:pt>
                <c:pt idx="44">
                  <c:v>48.249180000000003</c:v>
                </c:pt>
                <c:pt idx="45">
                  <c:v>48.249180000000003</c:v>
                </c:pt>
                <c:pt idx="46">
                  <c:v>48.249180000000003</c:v>
                </c:pt>
                <c:pt idx="47">
                  <c:v>48.249180000000003</c:v>
                </c:pt>
                <c:pt idx="48">
                  <c:v>48.249180000000003</c:v>
                </c:pt>
                <c:pt idx="49">
                  <c:v>48.249180000000003</c:v>
                </c:pt>
                <c:pt idx="50">
                  <c:v>48.249180000000003</c:v>
                </c:pt>
                <c:pt idx="51">
                  <c:v>48.249180000000003</c:v>
                </c:pt>
                <c:pt idx="52">
                  <c:v>48.249180000000003</c:v>
                </c:pt>
                <c:pt idx="53">
                  <c:v>48.249180000000003</c:v>
                </c:pt>
                <c:pt idx="54">
                  <c:v>48.249180000000003</c:v>
                </c:pt>
                <c:pt idx="55">
                  <c:v>48.249180000000003</c:v>
                </c:pt>
                <c:pt idx="56">
                  <c:v>48.249180000000003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01-4B5F-AFED-8D8D997B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17199"/>
        <c:axId val="1972538191"/>
      </c:scatterChart>
      <c:valAx>
        <c:axId val="1818217199"/>
        <c:scaling>
          <c:orientation val="minMax"/>
          <c:max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38191"/>
        <c:crosses val="autoZero"/>
        <c:crossBetween val="midCat"/>
      </c:valAx>
      <c:valAx>
        <c:axId val="1972538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($/MWh)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21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52387</xdr:rowOff>
    </xdr:from>
    <xdr:to>
      <xdr:col>17</xdr:col>
      <xdr:colOff>238125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796DA-47DE-4DF0-A649-0F947D2B9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7</xdr:row>
      <xdr:rowOff>52386</xdr:rowOff>
    </xdr:from>
    <xdr:to>
      <xdr:col>26</xdr:col>
      <xdr:colOff>47625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46122-1B9E-440A-804C-7F3318C44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24EB-6910-45D9-ADF5-6C5EE28B5832}">
  <dimension ref="A1:W15"/>
  <sheetViews>
    <sheetView tabSelected="1" workbookViewId="0">
      <selection activeCell="O8" sqref="O8"/>
    </sheetView>
  </sheetViews>
  <sheetFormatPr defaultRowHeight="15" x14ac:dyDescent="0.25"/>
  <cols>
    <col min="1" max="1" width="11" customWidth="1"/>
    <col min="2" max="2" width="9.7109375" customWidth="1"/>
    <col min="3" max="3" width="9.85546875" customWidth="1"/>
    <col min="4" max="4" width="11.140625" bestFit="1" customWidth="1"/>
    <col min="5" max="5" width="11.5703125" bestFit="1" customWidth="1"/>
    <col min="6" max="7" width="12.42578125" customWidth="1"/>
    <col min="9" max="9" width="7.7109375" customWidth="1"/>
    <col min="10" max="10" width="11.42578125" bestFit="1" customWidth="1"/>
    <col min="11" max="11" width="10.42578125" bestFit="1" customWidth="1"/>
    <col min="13" max="13" width="11.42578125" bestFit="1" customWidth="1"/>
    <col min="14" max="14" width="10.42578125" bestFit="1" customWidth="1"/>
    <col min="15" max="15" width="8.140625" bestFit="1" customWidth="1"/>
    <col min="16" max="16" width="11.7109375" bestFit="1" customWidth="1"/>
    <col min="17" max="17" width="10.42578125" bestFit="1" customWidth="1"/>
    <col min="18" max="18" width="10" bestFit="1" customWidth="1"/>
    <col min="20" max="20" width="13.5703125" customWidth="1"/>
    <col min="21" max="21" width="15" customWidth="1"/>
    <col min="22" max="22" width="12.7109375" customWidth="1"/>
    <col min="23" max="23" width="14.42578125" customWidth="1"/>
  </cols>
  <sheetData>
    <row r="1" spans="1:23" x14ac:dyDescent="0.25">
      <c r="R1" t="s">
        <v>36</v>
      </c>
      <c r="T1" t="s">
        <v>10</v>
      </c>
      <c r="V1" t="s">
        <v>11</v>
      </c>
    </row>
    <row r="2" spans="1:23" ht="30.75" customHeight="1" x14ac:dyDescent="0.25">
      <c r="A2" s="21" t="s">
        <v>50</v>
      </c>
      <c r="B2" s="21" t="s">
        <v>51</v>
      </c>
      <c r="C2" s="27" t="s">
        <v>17</v>
      </c>
      <c r="D2" s="27" t="s">
        <v>38</v>
      </c>
      <c r="E2" s="27" t="s">
        <v>55</v>
      </c>
      <c r="F2" s="32" t="s">
        <v>56</v>
      </c>
      <c r="G2" s="32" t="s">
        <v>71</v>
      </c>
      <c r="H2" s="27" t="s">
        <v>19</v>
      </c>
      <c r="I2" s="27" t="s">
        <v>23</v>
      </c>
      <c r="J2" s="22" t="s">
        <v>58</v>
      </c>
      <c r="K2" s="22" t="s">
        <v>58</v>
      </c>
      <c r="L2" s="22" t="s">
        <v>58</v>
      </c>
      <c r="M2" s="22" t="s">
        <v>61</v>
      </c>
      <c r="N2" s="22" t="s">
        <v>61</v>
      </c>
      <c r="O2" s="22" t="s">
        <v>61</v>
      </c>
      <c r="P2" s="22" t="s">
        <v>35</v>
      </c>
      <c r="Q2" s="22" t="s">
        <v>35</v>
      </c>
      <c r="R2" s="22" t="s">
        <v>35</v>
      </c>
      <c r="S2" s="27" t="s">
        <v>23</v>
      </c>
      <c r="T2" s="32" t="s">
        <v>12</v>
      </c>
      <c r="U2" s="32" t="s">
        <v>12</v>
      </c>
      <c r="V2" s="21" t="s">
        <v>13</v>
      </c>
      <c r="W2" s="21" t="s">
        <v>13</v>
      </c>
    </row>
    <row r="3" spans="1:23" x14ac:dyDescent="0.25">
      <c r="A3" s="21"/>
      <c r="B3" s="21"/>
      <c r="C3" s="27"/>
      <c r="D3" s="27" t="s">
        <v>2</v>
      </c>
      <c r="E3" s="27" t="s">
        <v>2</v>
      </c>
      <c r="F3" s="27" t="s">
        <v>57</v>
      </c>
      <c r="G3" s="27" t="s">
        <v>57</v>
      </c>
      <c r="H3" s="27" t="s">
        <v>20</v>
      </c>
      <c r="I3" s="27" t="s">
        <v>24</v>
      </c>
      <c r="J3" s="22" t="s">
        <v>37</v>
      </c>
      <c r="K3" s="22" t="s">
        <v>59</v>
      </c>
      <c r="L3" s="22" t="s">
        <v>60</v>
      </c>
      <c r="M3" s="22" t="s">
        <v>37</v>
      </c>
      <c r="N3" s="22" t="s">
        <v>59</v>
      </c>
      <c r="O3" s="22" t="s">
        <v>60</v>
      </c>
      <c r="P3" s="22" t="s">
        <v>37</v>
      </c>
      <c r="Q3" s="22" t="s">
        <v>59</v>
      </c>
      <c r="R3" s="22" t="s">
        <v>60</v>
      </c>
      <c r="S3" s="27" t="s">
        <v>24</v>
      </c>
      <c r="T3" s="39" t="s">
        <v>9</v>
      </c>
      <c r="U3" s="39" t="s">
        <v>15</v>
      </c>
      <c r="V3" s="39" t="s">
        <v>9</v>
      </c>
      <c r="W3" s="39" t="s">
        <v>15</v>
      </c>
    </row>
    <row r="4" spans="1:23" x14ac:dyDescent="0.25">
      <c r="A4" s="5" t="s">
        <v>3</v>
      </c>
      <c r="B4" s="5" t="s">
        <v>4</v>
      </c>
      <c r="C4" s="23" t="s">
        <v>47</v>
      </c>
      <c r="D4" s="31">
        <v>0.39965009698398801</v>
      </c>
      <c r="E4" s="33">
        <f>'CF Adjustment'!I3</f>
        <v>0.48469966657792307</v>
      </c>
      <c r="F4" s="25">
        <v>6800</v>
      </c>
      <c r="G4" s="25">
        <f>F4*1.1</f>
        <v>7480.0000000000009</v>
      </c>
      <c r="H4" s="23">
        <v>600</v>
      </c>
      <c r="I4" s="23"/>
      <c r="J4">
        <v>2.2800000000000001E-2</v>
      </c>
      <c r="K4" s="37">
        <f>J4*G4/(10^3)</f>
        <v>0.17054400000000003</v>
      </c>
      <c r="L4" s="37">
        <f>K4*H4*8670*E4/2000</f>
        <v>215.00547445578673</v>
      </c>
      <c r="M4">
        <v>7.3999999999999999E-4</v>
      </c>
      <c r="N4" s="36">
        <f>M4*G4/(10^3)</f>
        <v>5.5352000000000005E-3</v>
      </c>
      <c r="O4" s="37">
        <f>N4*H4*8670*E4/2000</f>
        <v>6.9782478551439544</v>
      </c>
      <c r="P4" s="5">
        <v>117</v>
      </c>
      <c r="Q4">
        <f>P4*G4/(10^3)</f>
        <v>875.16000000000008</v>
      </c>
      <c r="R4" s="38">
        <f>Q4*H4*8670*E4/2000</f>
        <v>1103317.5662862738</v>
      </c>
      <c r="S4" s="23"/>
      <c r="T4" s="5">
        <v>200</v>
      </c>
      <c r="U4" s="38">
        <f>$E4*8760*$T4*H4/10^6</f>
        <v>509.51628950671278</v>
      </c>
      <c r="V4" s="5">
        <v>250</v>
      </c>
      <c r="W4" s="38">
        <f>$E4*8760*$V4*H4/10^6</f>
        <v>636.89536188339105</v>
      </c>
    </row>
    <row r="5" spans="1:23" ht="30" x14ac:dyDescent="0.25">
      <c r="A5" s="5" t="s">
        <v>5</v>
      </c>
      <c r="B5" s="5" t="s">
        <v>4</v>
      </c>
      <c r="C5" s="23" t="s">
        <v>47</v>
      </c>
      <c r="D5" s="31">
        <v>0.50860178247690002</v>
      </c>
      <c r="E5" s="33">
        <f>'CF Adjustment'!I4</f>
        <v>0.59940362701921202</v>
      </c>
      <c r="F5" s="25">
        <v>6400</v>
      </c>
      <c r="G5" s="25">
        <f t="shared" ref="G5:G8" si="0">F5*1.1</f>
        <v>7040.0000000000009</v>
      </c>
      <c r="H5" s="23">
        <v>460</v>
      </c>
      <c r="I5" s="23"/>
      <c r="J5">
        <v>2.2800000000000001E-2</v>
      </c>
      <c r="K5" s="37">
        <f>J5*G5/(10^3)</f>
        <v>0.16051200000000002</v>
      </c>
      <c r="L5" s="37">
        <f>K5*H5*8670*E5/2000</f>
        <v>191.8553022578329</v>
      </c>
      <c r="M5">
        <v>7.3999999999999999E-4</v>
      </c>
      <c r="N5" s="36">
        <f>M5*G5/(10^3)</f>
        <v>5.2096000000000009E-3</v>
      </c>
      <c r="O5" s="37">
        <f t="shared" ref="O5:O8" si="1">N5*H5*8670*E5/2000</f>
        <v>6.2268826171401903</v>
      </c>
      <c r="P5" s="5">
        <v>117</v>
      </c>
      <c r="Q5">
        <f>P5*G5/(10^3)</f>
        <v>823.68000000000006</v>
      </c>
      <c r="R5" s="38">
        <f>Q5*H5*8670*E5/2000</f>
        <v>984520.63000730053</v>
      </c>
      <c r="S5" s="23"/>
      <c r="T5" s="5">
        <v>200</v>
      </c>
      <c r="U5" s="38">
        <f>$E5*8760*$T5*H5/10^6</f>
        <v>483.07137108732331</v>
      </c>
      <c r="V5" s="5">
        <v>250</v>
      </c>
      <c r="W5" s="38">
        <f t="shared" ref="W5:W8" si="2">$E5*8760*$V5*H5/10^6</f>
        <v>603.83921385915426</v>
      </c>
    </row>
    <row r="6" spans="1:23" ht="30" x14ac:dyDescent="0.25">
      <c r="A6" s="5" t="s">
        <v>6</v>
      </c>
      <c r="B6" s="5" t="s">
        <v>4</v>
      </c>
      <c r="C6" s="23" t="s">
        <v>47</v>
      </c>
      <c r="D6" s="31">
        <v>0.57685822589000002</v>
      </c>
      <c r="E6" s="33">
        <f>'CF Adjustment'!I5</f>
        <v>0.66566575872790124</v>
      </c>
      <c r="F6" s="25">
        <v>6200</v>
      </c>
      <c r="G6" s="25">
        <f t="shared" si="0"/>
        <v>6820.0000000000009</v>
      </c>
      <c r="H6" s="23">
        <v>405</v>
      </c>
      <c r="I6" s="23"/>
      <c r="J6">
        <v>2.2800000000000001E-2</v>
      </c>
      <c r="K6" s="37">
        <f t="shared" ref="K5:K8" si="3">J6*G6/(10^3)</f>
        <v>0.15549600000000005</v>
      </c>
      <c r="L6" s="37">
        <f t="shared" ref="L5:L12" si="4">K6*H6*8670*E6/2000</f>
        <v>181.72704489251777</v>
      </c>
      <c r="M6">
        <v>7.3999999999999999E-4</v>
      </c>
      <c r="N6" s="36">
        <f t="shared" ref="N5:N8" si="5">M6*G6/(10^3)</f>
        <v>5.0468000000000006E-3</v>
      </c>
      <c r="O6" s="37">
        <f t="shared" si="1"/>
        <v>5.8981584745817166</v>
      </c>
      <c r="P6" s="5">
        <v>117</v>
      </c>
      <c r="Q6">
        <f t="shared" ref="Q5:Q8" si="6">P6*G6/(10^3)</f>
        <v>797.94000000000017</v>
      </c>
      <c r="R6" s="38">
        <f t="shared" ref="R5:R8" si="7">Q6*H6*8670*E6/2000</f>
        <v>932546.67773792008</v>
      </c>
      <c r="S6" s="23"/>
      <c r="T6" s="5">
        <v>200</v>
      </c>
      <c r="U6" s="38">
        <f t="shared" ref="U5:U8" si="8">$E6*8760*$T6*H6/10^6</f>
        <v>472.32979576296964</v>
      </c>
      <c r="V6" s="5">
        <v>250</v>
      </c>
      <c r="W6" s="38">
        <f t="shared" si="2"/>
        <v>590.41224470371196</v>
      </c>
    </row>
    <row r="7" spans="1:23" ht="45" x14ac:dyDescent="0.25">
      <c r="A7" s="5" t="s">
        <v>48</v>
      </c>
      <c r="B7" s="5" t="s">
        <v>52</v>
      </c>
      <c r="C7" s="23" t="s">
        <v>47</v>
      </c>
      <c r="D7" s="31">
        <v>0.39456636113540999</v>
      </c>
      <c r="E7" s="33">
        <f>'CF Adjustment'!I6</f>
        <v>0.39456636113540999</v>
      </c>
      <c r="F7" s="26">
        <v>7760</v>
      </c>
      <c r="G7" s="25">
        <f t="shared" si="0"/>
        <v>8536</v>
      </c>
      <c r="H7" s="23">
        <v>942</v>
      </c>
      <c r="I7" s="23"/>
      <c r="J7">
        <v>0.15</v>
      </c>
      <c r="K7" s="37">
        <f t="shared" si="3"/>
        <v>1.2803999999999998</v>
      </c>
      <c r="L7" s="37">
        <f t="shared" si="4"/>
        <v>2063.030870579546</v>
      </c>
      <c r="M7">
        <v>7.3999999999999999E-4</v>
      </c>
      <c r="N7" s="36">
        <f t="shared" si="5"/>
        <v>6.3166399999999992E-3</v>
      </c>
      <c r="O7" s="37">
        <f t="shared" si="1"/>
        <v>10.177618961525761</v>
      </c>
      <c r="P7" s="5">
        <v>117</v>
      </c>
      <c r="Q7">
        <f t="shared" si="6"/>
        <v>998.71199999999999</v>
      </c>
      <c r="R7" s="38">
        <f t="shared" si="7"/>
        <v>1609164.0790520462</v>
      </c>
      <c r="S7" s="23"/>
      <c r="T7" s="5">
        <v>200</v>
      </c>
      <c r="U7" s="38">
        <f t="shared" si="8"/>
        <v>651.18600935610243</v>
      </c>
      <c r="V7" s="5">
        <v>250</v>
      </c>
      <c r="W7" s="38">
        <f t="shared" si="2"/>
        <v>813.9825116951281</v>
      </c>
    </row>
    <row r="8" spans="1:23" ht="45" x14ac:dyDescent="0.25">
      <c r="A8" s="5" t="s">
        <v>49</v>
      </c>
      <c r="B8" s="5" t="s">
        <v>52</v>
      </c>
      <c r="C8" s="23" t="s">
        <v>47</v>
      </c>
      <c r="D8" s="31">
        <v>0.39456636113540999</v>
      </c>
      <c r="E8" s="33">
        <f>'CF Adjustment'!I7</f>
        <v>0.39456636113540999</v>
      </c>
      <c r="F8" s="26">
        <v>7760</v>
      </c>
      <c r="G8" s="25">
        <f t="shared" si="0"/>
        <v>8536</v>
      </c>
      <c r="H8" s="23">
        <v>942</v>
      </c>
      <c r="I8" s="23"/>
      <c r="J8">
        <v>2.2800000000000001E-2</v>
      </c>
      <c r="K8" s="37">
        <f t="shared" si="3"/>
        <v>0.19462080000000001</v>
      </c>
      <c r="L8" s="37">
        <f t="shared" si="4"/>
        <v>313.580692328091</v>
      </c>
      <c r="M8">
        <v>7.3999999999999999E-4</v>
      </c>
      <c r="N8" s="36">
        <f t="shared" si="5"/>
        <v>6.3166399999999992E-3</v>
      </c>
      <c r="O8" s="37">
        <f t="shared" si="1"/>
        <v>10.177618961525761</v>
      </c>
      <c r="P8" s="5">
        <v>117</v>
      </c>
      <c r="Q8">
        <f t="shared" si="6"/>
        <v>998.71199999999999</v>
      </c>
      <c r="R8" s="38">
        <f t="shared" si="7"/>
        <v>1609164.0790520462</v>
      </c>
      <c r="S8" s="23"/>
      <c r="T8" s="5">
        <v>200</v>
      </c>
      <c r="U8" s="38">
        <f t="shared" si="8"/>
        <v>651.18600935610243</v>
      </c>
      <c r="V8" s="5">
        <v>250</v>
      </c>
      <c r="W8" s="38">
        <f t="shared" si="2"/>
        <v>813.9825116951281</v>
      </c>
    </row>
    <row r="9" spans="1:23" ht="30" x14ac:dyDescent="0.25">
      <c r="A9" s="35" t="s">
        <v>16</v>
      </c>
      <c r="B9" s="20" t="s">
        <v>53</v>
      </c>
      <c r="C9" s="23" t="s">
        <v>18</v>
      </c>
      <c r="D9" s="31">
        <f>'CF Adjustment'!C12*0.203+'CF Adjustment'!C11*0.702</f>
        <v>0.32774999999999999</v>
      </c>
      <c r="E9" s="24">
        <f>D9</f>
        <v>0.32774999999999999</v>
      </c>
      <c r="H9">
        <v>250</v>
      </c>
      <c r="I9" s="23">
        <v>8000</v>
      </c>
      <c r="K9">
        <f t="shared" ref="K5:K12" si="9">J9*F9/(10^3)</f>
        <v>0</v>
      </c>
      <c r="L9">
        <f t="shared" si="4"/>
        <v>0</v>
      </c>
      <c r="Q9">
        <v>55</v>
      </c>
      <c r="R9" s="37">
        <f>E9*Q9*8760*H9/(10^6)</f>
        <v>39.477487499999995</v>
      </c>
      <c r="S9" s="23">
        <v>8000</v>
      </c>
    </row>
    <row r="10" spans="1:23" ht="30" x14ac:dyDescent="0.25">
      <c r="A10" s="35" t="s">
        <v>21</v>
      </c>
      <c r="B10" s="20" t="s">
        <v>53</v>
      </c>
      <c r="C10" s="23" t="s">
        <v>22</v>
      </c>
      <c r="D10" s="31">
        <f>0.53*'CF Adjustment'!C15+0.342*'CF Adjustment'!C16+0.49*'CF Adjustment'!C17+0.53*'CF Adjustment'!C18</f>
        <v>0.49533333333333335</v>
      </c>
      <c r="E10" s="24">
        <f t="shared" ref="E10:E12" si="10">D10</f>
        <v>0.49533333333333335</v>
      </c>
      <c r="H10">
        <v>250</v>
      </c>
      <c r="I10" s="23">
        <v>38000</v>
      </c>
      <c r="K10">
        <f t="shared" si="9"/>
        <v>0</v>
      </c>
      <c r="L10">
        <f t="shared" si="4"/>
        <v>0</v>
      </c>
      <c r="Q10">
        <v>13</v>
      </c>
      <c r="R10" s="37">
        <f t="shared" ref="R10:R12" si="11">E10*Q10*8760*H10/(10^6)</f>
        <v>14.102140000000002</v>
      </c>
      <c r="S10" s="23">
        <v>38000</v>
      </c>
    </row>
    <row r="11" spans="1:23" x14ac:dyDescent="0.25">
      <c r="A11" s="35" t="s">
        <v>33</v>
      </c>
      <c r="B11" s="20" t="s">
        <v>54</v>
      </c>
      <c r="C11" s="23" t="s">
        <v>34</v>
      </c>
      <c r="D11" s="31">
        <f>0.498*'CF Adjustment'!C12+0.435*'CF Adjustment'!C16+0.456*'CF Adjustment'!C17</f>
        <v>0.48399999999999999</v>
      </c>
      <c r="E11" s="24">
        <f t="shared" si="10"/>
        <v>0.48399999999999999</v>
      </c>
      <c r="H11">
        <v>200</v>
      </c>
      <c r="I11" s="23">
        <v>20000</v>
      </c>
      <c r="K11">
        <f t="shared" si="9"/>
        <v>0</v>
      </c>
      <c r="L11">
        <f t="shared" si="4"/>
        <v>0</v>
      </c>
      <c r="Q11">
        <v>13</v>
      </c>
      <c r="R11" s="37">
        <f t="shared" si="11"/>
        <v>11.023584</v>
      </c>
      <c r="S11" s="23">
        <v>20000</v>
      </c>
    </row>
    <row r="12" spans="1:23" x14ac:dyDescent="0.25">
      <c r="A12" s="35" t="s">
        <v>33</v>
      </c>
      <c r="B12" s="20" t="s">
        <v>54</v>
      </c>
      <c r="C12" s="23" t="s">
        <v>34</v>
      </c>
      <c r="D12" s="31">
        <f>0.454*'CF Adjustment'!C12+0.419*'CF Adjustment'!C16+0.428*'CF Adjustment'!C17</f>
        <v>0.44600000000000006</v>
      </c>
      <c r="E12" s="24">
        <f t="shared" si="10"/>
        <v>0.44600000000000006</v>
      </c>
      <c r="H12">
        <v>150</v>
      </c>
      <c r="I12" s="23">
        <v>20000</v>
      </c>
      <c r="K12">
        <f t="shared" si="9"/>
        <v>0</v>
      </c>
      <c r="L12">
        <f t="shared" si="4"/>
        <v>0</v>
      </c>
      <c r="Q12">
        <v>13</v>
      </c>
      <c r="R12" s="37">
        <f t="shared" si="11"/>
        <v>7.6185720000000021</v>
      </c>
      <c r="S12" s="23">
        <v>20000</v>
      </c>
    </row>
    <row r="13" spans="1:23" x14ac:dyDescent="0.25">
      <c r="D13" s="23"/>
      <c r="I13" s="23"/>
      <c r="S13" s="23"/>
    </row>
    <row r="14" spans="1:23" x14ac:dyDescent="0.25">
      <c r="I14" s="23"/>
      <c r="S14" s="23"/>
    </row>
    <row r="15" spans="1:23" x14ac:dyDescent="0.25">
      <c r="T15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981C-E4C1-4223-BBB8-B7B238FE5FB5}">
  <dimension ref="B2:I18"/>
  <sheetViews>
    <sheetView workbookViewId="0">
      <selection activeCell="H4" sqref="H4"/>
    </sheetView>
  </sheetViews>
  <sheetFormatPr defaultRowHeight="15" x14ac:dyDescent="0.25"/>
  <cols>
    <col min="2" max="2" width="17.7109375" bestFit="1" customWidth="1"/>
    <col min="5" max="5" width="19.5703125" customWidth="1"/>
    <col min="6" max="6" width="26" customWidth="1"/>
    <col min="7" max="7" width="11.7109375" bestFit="1" customWidth="1"/>
    <col min="8" max="8" width="16.85546875" customWidth="1"/>
    <col min="9" max="9" width="11.5703125" customWidth="1"/>
  </cols>
  <sheetData>
    <row r="2" spans="2:9" ht="30" x14ac:dyDescent="0.25">
      <c r="B2" s="16" t="s">
        <v>0</v>
      </c>
      <c r="C2" s="17" t="s">
        <v>69</v>
      </c>
      <c r="D2" s="17" t="s">
        <v>70</v>
      </c>
      <c r="E2" s="17" t="s">
        <v>44</v>
      </c>
      <c r="F2" s="17" t="s">
        <v>45</v>
      </c>
      <c r="G2" s="16" t="s">
        <v>1</v>
      </c>
      <c r="H2" s="18" t="s">
        <v>46</v>
      </c>
      <c r="I2" s="18" t="s">
        <v>46</v>
      </c>
    </row>
    <row r="3" spans="2:9" x14ac:dyDescent="0.25">
      <c r="B3" s="14" t="s">
        <v>3</v>
      </c>
      <c r="C3" s="15">
        <f>LCA!D4</f>
        <v>0.39965009698398801</v>
      </c>
      <c r="D3" s="15">
        <f>LCA!D4</f>
        <v>0.39965009698398801</v>
      </c>
      <c r="E3" s="14">
        <v>600</v>
      </c>
      <c r="F3" s="13">
        <v>85</v>
      </c>
      <c r="G3" s="14" t="s">
        <v>4</v>
      </c>
      <c r="H3" s="19">
        <f>C3*(1-(F3/E3))+(F3/E3)</f>
        <v>0.48469966657792307</v>
      </c>
      <c r="I3" s="19">
        <f>D3*(1-(F3/E3))+(F3/E3)</f>
        <v>0.48469966657792307</v>
      </c>
    </row>
    <row r="4" spans="2:9" x14ac:dyDescent="0.25">
      <c r="B4" s="14" t="s">
        <v>5</v>
      </c>
      <c r="C4" s="15">
        <f>LCA!D5</f>
        <v>0.50860178247690002</v>
      </c>
      <c r="D4" s="15">
        <f>LCA!D5</f>
        <v>0.50860178247690002</v>
      </c>
      <c r="E4" s="14">
        <v>460</v>
      </c>
      <c r="F4" s="13">
        <v>85</v>
      </c>
      <c r="G4" s="14" t="s">
        <v>4</v>
      </c>
      <c r="H4" s="19">
        <f>C4*(1-(F4/E4))+(F4/E4)</f>
        <v>0.59940362701921202</v>
      </c>
      <c r="I4" s="19">
        <f t="shared" ref="I4:I7" si="0">D4*(1-(F4/E4))+(F4/E4)</f>
        <v>0.59940362701921202</v>
      </c>
    </row>
    <row r="5" spans="2:9" x14ac:dyDescent="0.25">
      <c r="B5" s="14" t="s">
        <v>6</v>
      </c>
      <c r="C5" s="15">
        <f>LCA!D6</f>
        <v>0.57685822589000002</v>
      </c>
      <c r="D5" s="15">
        <f>LCA!D6</f>
        <v>0.57685822589000002</v>
      </c>
      <c r="E5" s="14">
        <v>405</v>
      </c>
      <c r="F5" s="13">
        <v>85</v>
      </c>
      <c r="G5" s="14" t="s">
        <v>4</v>
      </c>
      <c r="H5" s="19">
        <f>C5*(1-(F5/E5))+(F5/E5)</f>
        <v>0.66566575872790124</v>
      </c>
      <c r="I5" s="19">
        <f t="shared" si="0"/>
        <v>0.66566575872790124</v>
      </c>
    </row>
    <row r="6" spans="2:9" x14ac:dyDescent="0.25">
      <c r="B6" s="14" t="s">
        <v>7</v>
      </c>
      <c r="C6" s="15">
        <f>LCA!D7</f>
        <v>0.39456636113540999</v>
      </c>
      <c r="D6" s="15">
        <f>LCA!D7</f>
        <v>0.39456636113540999</v>
      </c>
      <c r="E6" s="14">
        <v>942</v>
      </c>
      <c r="F6" s="13">
        <v>0</v>
      </c>
      <c r="G6" s="14" t="s">
        <v>8</v>
      </c>
      <c r="H6" s="19">
        <f>C6*(1-(F6/E6))+(F6/E6)</f>
        <v>0.39456636113540999</v>
      </c>
      <c r="I6" s="19">
        <f t="shared" si="0"/>
        <v>0.39456636113540999</v>
      </c>
    </row>
    <row r="7" spans="2:9" x14ac:dyDescent="0.25">
      <c r="B7" s="14" t="s">
        <v>7</v>
      </c>
      <c r="C7" s="15">
        <f>LCA!D8</f>
        <v>0.39456636113540999</v>
      </c>
      <c r="D7" s="15">
        <f>LCA!D8</f>
        <v>0.39456636113540999</v>
      </c>
      <c r="E7" s="14">
        <v>942</v>
      </c>
      <c r="F7" s="13">
        <v>0</v>
      </c>
      <c r="G7" s="14" t="s">
        <v>8</v>
      </c>
      <c r="H7" s="19">
        <f>C7*(1-(F7/E7))+(F7/E7)</f>
        <v>0.39456636113540999</v>
      </c>
      <c r="I7" s="19">
        <f t="shared" si="0"/>
        <v>0.39456636113540999</v>
      </c>
    </row>
    <row r="9" spans="2:9" ht="15.75" thickBot="1" x14ac:dyDescent="0.3"/>
    <row r="10" spans="2:9" x14ac:dyDescent="0.25">
      <c r="B10" s="28" t="s">
        <v>25</v>
      </c>
      <c r="C10" s="29"/>
      <c r="D10" s="34"/>
    </row>
    <row r="11" spans="2:9" x14ac:dyDescent="0.25">
      <c r="B11" s="1" t="s">
        <v>26</v>
      </c>
      <c r="C11" s="2">
        <v>0.25</v>
      </c>
      <c r="D11" s="23"/>
    </row>
    <row r="12" spans="2:9" ht="15.75" thickBot="1" x14ac:dyDescent="0.3">
      <c r="B12" s="3" t="s">
        <v>27</v>
      </c>
      <c r="C12" s="4">
        <v>0.75</v>
      </c>
      <c r="D12" s="23"/>
    </row>
    <row r="13" spans="2:9" ht="15.75" thickBot="1" x14ac:dyDescent="0.3"/>
    <row r="14" spans="2:9" x14ac:dyDescent="0.25">
      <c r="B14" s="28" t="s">
        <v>28</v>
      </c>
      <c r="C14" s="29"/>
      <c r="D14" s="34"/>
    </row>
    <row r="15" spans="2:9" x14ac:dyDescent="0.25">
      <c r="B15" s="1" t="s">
        <v>29</v>
      </c>
      <c r="C15" s="2">
        <f>C12*(22/24)</f>
        <v>0.6875</v>
      </c>
      <c r="D15" s="23"/>
    </row>
    <row r="16" spans="2:9" x14ac:dyDescent="0.25">
      <c r="B16" s="1" t="s">
        <v>30</v>
      </c>
      <c r="C16" s="2">
        <f>C11-C17</f>
        <v>0.16666666666666669</v>
      </c>
      <c r="D16" s="23"/>
    </row>
    <row r="17" spans="2:4" x14ac:dyDescent="0.25">
      <c r="B17" s="1" t="s">
        <v>31</v>
      </c>
      <c r="C17" s="2">
        <f>C11*(8/24)</f>
        <v>8.3333333333333329E-2</v>
      </c>
      <c r="D17" s="23"/>
    </row>
    <row r="18" spans="2:4" ht="15.75" thickBot="1" x14ac:dyDescent="0.3">
      <c r="B18" s="3" t="s">
        <v>32</v>
      </c>
      <c r="C18" s="4">
        <f>C12-C15</f>
        <v>6.25E-2</v>
      </c>
      <c r="D18" s="23"/>
    </row>
  </sheetData>
  <mergeCells count="2">
    <mergeCell ref="B14:C14"/>
    <mergeCell ref="B10:C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458F-BBE3-4BC3-B775-B85DC644FE48}">
  <dimension ref="A1:G109"/>
  <sheetViews>
    <sheetView topLeftCell="B1" workbookViewId="0">
      <selection activeCell="M21" sqref="M21"/>
    </sheetView>
  </sheetViews>
  <sheetFormatPr defaultRowHeight="15" x14ac:dyDescent="0.25"/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25">
      <c r="A2">
        <v>1</v>
      </c>
      <c r="B2">
        <v>2011</v>
      </c>
      <c r="C2" s="30">
        <f>DATE(B2,A2,1)</f>
        <v>40544</v>
      </c>
      <c r="D2">
        <v>37.114754098360699</v>
      </c>
      <c r="E2">
        <v>34.931533269045303</v>
      </c>
      <c r="F2">
        <v>33.839922854387702</v>
      </c>
      <c r="G2">
        <v>5.66</v>
      </c>
    </row>
    <row r="3" spans="1:7" x14ac:dyDescent="0.25">
      <c r="A3">
        <v>2</v>
      </c>
      <c r="B3">
        <v>2011</v>
      </c>
      <c r="C3" s="30">
        <f t="shared" ref="C3:C66" si="0">DATE(B3,A3,1)</f>
        <v>40575</v>
      </c>
      <c r="D3">
        <v>37.836065573770497</v>
      </c>
      <c r="E3">
        <v>35.610414657666297</v>
      </c>
      <c r="F3">
        <v>34.497589199614303</v>
      </c>
      <c r="G3">
        <v>5.77</v>
      </c>
    </row>
    <row r="4" spans="1:7" x14ac:dyDescent="0.25">
      <c r="A4">
        <v>3</v>
      </c>
      <c r="B4">
        <v>2011</v>
      </c>
      <c r="C4" s="30">
        <f t="shared" si="0"/>
        <v>40603</v>
      </c>
      <c r="D4">
        <v>34.163934426229503</v>
      </c>
      <c r="E4">
        <v>32.154291224686602</v>
      </c>
      <c r="F4">
        <v>31.149469623915099</v>
      </c>
      <c r="G4">
        <v>5.21</v>
      </c>
    </row>
    <row r="5" spans="1:7" x14ac:dyDescent="0.25">
      <c r="A5">
        <v>4</v>
      </c>
      <c r="B5">
        <v>2011</v>
      </c>
      <c r="C5" s="30">
        <f t="shared" si="0"/>
        <v>40634</v>
      </c>
      <c r="D5">
        <v>35.016393442622899</v>
      </c>
      <c r="E5">
        <v>32.956605593056899</v>
      </c>
      <c r="F5">
        <v>31.926711668273899</v>
      </c>
      <c r="G5">
        <v>5.34</v>
      </c>
    </row>
    <row r="6" spans="1:7" x14ac:dyDescent="0.25">
      <c r="A6">
        <v>5</v>
      </c>
      <c r="B6">
        <v>2011</v>
      </c>
      <c r="C6" s="30">
        <f t="shared" si="0"/>
        <v>40664</v>
      </c>
      <c r="D6">
        <v>34.163934426229503</v>
      </c>
      <c r="E6">
        <v>32.154291224686602</v>
      </c>
      <c r="F6">
        <v>31.149469623915099</v>
      </c>
      <c r="G6">
        <v>5.21</v>
      </c>
    </row>
    <row r="7" spans="1:7" x14ac:dyDescent="0.25">
      <c r="A7">
        <v>6</v>
      </c>
      <c r="B7">
        <v>2011</v>
      </c>
      <c r="C7" s="30">
        <f t="shared" si="0"/>
        <v>40695</v>
      </c>
      <c r="D7">
        <v>34.163934426229503</v>
      </c>
      <c r="E7">
        <v>32.154291224686602</v>
      </c>
      <c r="F7">
        <v>31.149469623915099</v>
      </c>
      <c r="G7">
        <v>5.21</v>
      </c>
    </row>
    <row r="8" spans="1:7" x14ac:dyDescent="0.25">
      <c r="A8">
        <v>7</v>
      </c>
      <c r="B8">
        <v>2011</v>
      </c>
      <c r="C8" s="30">
        <f t="shared" si="0"/>
        <v>40725</v>
      </c>
      <c r="D8">
        <v>33.114754098360699</v>
      </c>
      <c r="E8">
        <v>31.1668273866924</v>
      </c>
      <c r="F8">
        <v>30.1928640308582</v>
      </c>
      <c r="G8">
        <v>5.05</v>
      </c>
    </row>
    <row r="9" spans="1:7" x14ac:dyDescent="0.25">
      <c r="A9">
        <v>8</v>
      </c>
      <c r="B9">
        <v>2011</v>
      </c>
      <c r="C9" s="30">
        <f t="shared" si="0"/>
        <v>40756</v>
      </c>
      <c r="D9">
        <v>34.163934426229503</v>
      </c>
      <c r="E9">
        <v>32.154291224686602</v>
      </c>
      <c r="F9">
        <v>31.149469623915099</v>
      </c>
      <c r="G9">
        <v>5.21</v>
      </c>
    </row>
    <row r="10" spans="1:7" x14ac:dyDescent="0.25">
      <c r="A10">
        <v>9</v>
      </c>
      <c r="B10">
        <v>2011</v>
      </c>
      <c r="C10" s="30">
        <f t="shared" si="0"/>
        <v>40787</v>
      </c>
      <c r="D10">
        <v>31.737704918032801</v>
      </c>
      <c r="E10">
        <v>29.870781099325001</v>
      </c>
      <c r="F10">
        <v>28.937319189971099</v>
      </c>
      <c r="G10">
        <v>4.84</v>
      </c>
    </row>
    <row r="11" spans="1:7" x14ac:dyDescent="0.25">
      <c r="A11">
        <v>10</v>
      </c>
      <c r="B11">
        <v>2011</v>
      </c>
      <c r="C11" s="30">
        <f t="shared" si="0"/>
        <v>40817</v>
      </c>
      <c r="D11">
        <v>30.885245901639301</v>
      </c>
      <c r="E11">
        <v>29.0684667309547</v>
      </c>
      <c r="F11">
        <v>28.160077145612298</v>
      </c>
      <c r="G11">
        <v>4.71</v>
      </c>
    </row>
    <row r="12" spans="1:7" x14ac:dyDescent="0.25">
      <c r="A12">
        <v>11</v>
      </c>
      <c r="B12">
        <v>2011</v>
      </c>
      <c r="C12" s="30">
        <f t="shared" si="0"/>
        <v>40848</v>
      </c>
      <c r="D12">
        <v>30.426229508196698</v>
      </c>
      <c r="E12">
        <v>28.636451301832199</v>
      </c>
      <c r="F12">
        <v>27.741562198650001</v>
      </c>
      <c r="G12">
        <v>4.6399999999999997</v>
      </c>
    </row>
    <row r="13" spans="1:7" x14ac:dyDescent="0.25">
      <c r="A13">
        <v>12</v>
      </c>
      <c r="B13">
        <v>2011</v>
      </c>
      <c r="C13" s="30">
        <f t="shared" si="0"/>
        <v>40878</v>
      </c>
      <c r="D13">
        <v>30.0983606557377</v>
      </c>
      <c r="E13">
        <v>28.327868852459002</v>
      </c>
      <c r="F13">
        <v>27.4426229508197</v>
      </c>
      <c r="G13">
        <v>4.59</v>
      </c>
    </row>
    <row r="14" spans="1:7" x14ac:dyDescent="0.25">
      <c r="A14">
        <v>1</v>
      </c>
      <c r="B14">
        <v>2012</v>
      </c>
      <c r="C14" s="30">
        <f t="shared" si="0"/>
        <v>40909</v>
      </c>
      <c r="D14">
        <v>30.032786885245901</v>
      </c>
      <c r="E14">
        <v>28.2661523625844</v>
      </c>
      <c r="F14">
        <v>27.382835101253601</v>
      </c>
      <c r="G14">
        <v>4.58</v>
      </c>
    </row>
    <row r="15" spans="1:7" x14ac:dyDescent="0.25">
      <c r="A15">
        <v>2</v>
      </c>
      <c r="B15">
        <v>2012</v>
      </c>
      <c r="C15" s="30">
        <f t="shared" si="0"/>
        <v>40940</v>
      </c>
      <c r="D15">
        <v>27.475409836065602</v>
      </c>
      <c r="E15">
        <v>25.859209257473498</v>
      </c>
      <c r="F15">
        <v>25.051108968177399</v>
      </c>
      <c r="G15">
        <v>4.1900000000000004</v>
      </c>
    </row>
    <row r="16" spans="1:7" x14ac:dyDescent="0.25">
      <c r="A16">
        <v>3</v>
      </c>
      <c r="B16">
        <v>2012</v>
      </c>
      <c r="C16" s="30">
        <f t="shared" si="0"/>
        <v>40969</v>
      </c>
      <c r="D16">
        <v>24.327868852459002</v>
      </c>
      <c r="E16">
        <v>22.8968177434908</v>
      </c>
      <c r="F16">
        <v>22.1812921890068</v>
      </c>
      <c r="G16">
        <v>3.71</v>
      </c>
    </row>
    <row r="17" spans="1:7" x14ac:dyDescent="0.25">
      <c r="A17">
        <v>4</v>
      </c>
      <c r="B17">
        <v>2012</v>
      </c>
      <c r="C17" s="30">
        <f t="shared" si="0"/>
        <v>41000</v>
      </c>
      <c r="D17">
        <v>21.0491803278689</v>
      </c>
      <c r="E17">
        <v>19.810993249758901</v>
      </c>
      <c r="F17">
        <v>19.191899710704</v>
      </c>
      <c r="G17">
        <v>3.21</v>
      </c>
    </row>
    <row r="18" spans="1:7" x14ac:dyDescent="0.25">
      <c r="A18">
        <v>5</v>
      </c>
      <c r="B18">
        <v>2012</v>
      </c>
      <c r="C18" s="30">
        <f t="shared" si="0"/>
        <v>41030</v>
      </c>
      <c r="D18">
        <v>19.8032786885246</v>
      </c>
      <c r="E18">
        <v>18.638379942140801</v>
      </c>
      <c r="F18">
        <v>18.055930568948899</v>
      </c>
      <c r="G18">
        <v>3.02</v>
      </c>
    </row>
    <row r="19" spans="1:7" x14ac:dyDescent="0.25">
      <c r="A19">
        <v>6</v>
      </c>
      <c r="B19">
        <v>2012</v>
      </c>
      <c r="C19" s="30">
        <f t="shared" si="0"/>
        <v>41061</v>
      </c>
      <c r="D19">
        <v>21.9016393442623</v>
      </c>
      <c r="E19">
        <v>20.613307618129198</v>
      </c>
      <c r="F19">
        <v>19.969141755062701</v>
      </c>
      <c r="G19">
        <v>3.34</v>
      </c>
    </row>
    <row r="20" spans="1:7" x14ac:dyDescent="0.25">
      <c r="A20">
        <v>7</v>
      </c>
      <c r="B20">
        <v>2012</v>
      </c>
      <c r="C20" s="30">
        <f t="shared" si="0"/>
        <v>41091</v>
      </c>
      <c r="D20">
        <v>23.606557377049199</v>
      </c>
      <c r="E20">
        <v>22.217936354869799</v>
      </c>
      <c r="F20">
        <v>21.523625843780099</v>
      </c>
      <c r="G20">
        <v>3.6</v>
      </c>
    </row>
    <row r="21" spans="1:7" x14ac:dyDescent="0.25">
      <c r="A21">
        <v>8</v>
      </c>
      <c r="B21">
        <v>2012</v>
      </c>
      <c r="C21" s="30">
        <f t="shared" si="0"/>
        <v>41122</v>
      </c>
      <c r="D21">
        <v>25.114754098360699</v>
      </c>
      <c r="E21">
        <v>23.637415621986499</v>
      </c>
      <c r="F21">
        <v>22.898746383799399</v>
      </c>
      <c r="G21">
        <v>3.83</v>
      </c>
    </row>
    <row r="22" spans="1:7" x14ac:dyDescent="0.25">
      <c r="A22">
        <v>9</v>
      </c>
      <c r="B22">
        <v>2012</v>
      </c>
      <c r="C22" s="30">
        <f t="shared" si="0"/>
        <v>41153</v>
      </c>
      <c r="D22">
        <v>23.344262295082</v>
      </c>
      <c r="E22">
        <v>21.971070395371299</v>
      </c>
      <c r="F22">
        <v>21.284474445515901</v>
      </c>
      <c r="G22">
        <v>3.56</v>
      </c>
    </row>
    <row r="23" spans="1:7" x14ac:dyDescent="0.25">
      <c r="A23">
        <v>10</v>
      </c>
      <c r="B23">
        <v>2012</v>
      </c>
      <c r="C23" s="30">
        <f t="shared" si="0"/>
        <v>41183</v>
      </c>
      <c r="D23">
        <v>25.836065573770501</v>
      </c>
      <c r="E23">
        <v>24.316297010607499</v>
      </c>
      <c r="F23">
        <v>23.556412729026</v>
      </c>
      <c r="G23">
        <v>3.94</v>
      </c>
    </row>
    <row r="24" spans="1:7" x14ac:dyDescent="0.25">
      <c r="A24">
        <v>11</v>
      </c>
      <c r="B24">
        <v>2012</v>
      </c>
      <c r="C24" s="30">
        <f t="shared" si="0"/>
        <v>41214</v>
      </c>
      <c r="D24">
        <v>29.2459016393443</v>
      </c>
      <c r="E24">
        <v>27.525554484088701</v>
      </c>
      <c r="F24">
        <v>26.6653809064609</v>
      </c>
      <c r="G24">
        <v>4.46</v>
      </c>
    </row>
    <row r="25" spans="1:7" x14ac:dyDescent="0.25">
      <c r="A25">
        <v>12</v>
      </c>
      <c r="B25">
        <v>2012</v>
      </c>
      <c r="C25" s="30">
        <f t="shared" si="0"/>
        <v>41244</v>
      </c>
      <c r="D25">
        <v>31.016393442622999</v>
      </c>
      <c r="E25">
        <v>29.191899710704</v>
      </c>
      <c r="F25">
        <v>28.279652844744501</v>
      </c>
      <c r="G25">
        <v>4.7300000000000004</v>
      </c>
    </row>
    <row r="26" spans="1:7" x14ac:dyDescent="0.25">
      <c r="A26">
        <v>1</v>
      </c>
      <c r="B26">
        <v>2013</v>
      </c>
      <c r="C26" s="30">
        <f t="shared" si="0"/>
        <v>41275</v>
      </c>
      <c r="D26">
        <v>30.032786885245901</v>
      </c>
      <c r="E26">
        <v>28.2661523625844</v>
      </c>
      <c r="F26">
        <v>27.382835101253601</v>
      </c>
      <c r="G26">
        <v>4.58</v>
      </c>
    </row>
    <row r="27" spans="1:7" x14ac:dyDescent="0.25">
      <c r="A27">
        <v>2</v>
      </c>
      <c r="B27">
        <v>2013</v>
      </c>
      <c r="C27" s="30">
        <f t="shared" si="0"/>
        <v>41306</v>
      </c>
      <c r="D27">
        <v>29.770491803278698</v>
      </c>
      <c r="E27">
        <v>28.0192864030858</v>
      </c>
      <c r="F27">
        <v>27.143683702989399</v>
      </c>
      <c r="G27">
        <v>4.54</v>
      </c>
    </row>
    <row r="28" spans="1:7" x14ac:dyDescent="0.25">
      <c r="A28">
        <v>3</v>
      </c>
      <c r="B28">
        <v>2013</v>
      </c>
      <c r="C28" s="30">
        <f t="shared" si="0"/>
        <v>41334</v>
      </c>
      <c r="D28">
        <v>30.0983606557377</v>
      </c>
      <c r="E28">
        <v>28.327868852459002</v>
      </c>
      <c r="F28">
        <v>27.4426229508197</v>
      </c>
      <c r="G28">
        <v>4.59</v>
      </c>
    </row>
    <row r="29" spans="1:7" x14ac:dyDescent="0.25">
      <c r="A29">
        <v>4</v>
      </c>
      <c r="B29">
        <v>2013</v>
      </c>
      <c r="C29" s="30">
        <f t="shared" si="0"/>
        <v>41365</v>
      </c>
      <c r="D29">
        <v>32.459016393442603</v>
      </c>
      <c r="E29">
        <v>30.549662487946001</v>
      </c>
      <c r="F29">
        <v>29.594985535197701</v>
      </c>
      <c r="G29">
        <v>4.95</v>
      </c>
    </row>
    <row r="30" spans="1:7" x14ac:dyDescent="0.25">
      <c r="A30">
        <v>5</v>
      </c>
      <c r="B30">
        <v>2013</v>
      </c>
      <c r="C30" s="30">
        <f t="shared" si="0"/>
        <v>41395</v>
      </c>
      <c r="D30">
        <v>32.786885245901601</v>
      </c>
      <c r="E30">
        <v>30.858244937319199</v>
      </c>
      <c r="F30">
        <v>29.893924783028002</v>
      </c>
      <c r="G30">
        <v>5</v>
      </c>
    </row>
    <row r="31" spans="1:7" x14ac:dyDescent="0.25">
      <c r="A31">
        <v>6</v>
      </c>
      <c r="B31">
        <v>2013</v>
      </c>
      <c r="C31" s="30">
        <f t="shared" si="0"/>
        <v>41426</v>
      </c>
      <c r="D31">
        <v>32.131147540983598</v>
      </c>
      <c r="E31">
        <v>30.2410800385728</v>
      </c>
      <c r="F31">
        <v>29.2960462873674</v>
      </c>
      <c r="G31">
        <v>4.9000000000000004</v>
      </c>
    </row>
    <row r="32" spans="1:7" x14ac:dyDescent="0.25">
      <c r="A32">
        <v>7</v>
      </c>
      <c r="B32">
        <v>2013</v>
      </c>
      <c r="C32" s="30">
        <f t="shared" si="0"/>
        <v>41456</v>
      </c>
      <c r="D32">
        <v>29.311475409836099</v>
      </c>
      <c r="E32">
        <v>27.587270973963399</v>
      </c>
      <c r="F32">
        <v>26.725168756026999</v>
      </c>
      <c r="G32">
        <v>4.47</v>
      </c>
    </row>
    <row r="33" spans="1:7" x14ac:dyDescent="0.25">
      <c r="A33">
        <v>8</v>
      </c>
      <c r="B33">
        <v>2013</v>
      </c>
      <c r="C33" s="30">
        <f t="shared" si="0"/>
        <v>41487</v>
      </c>
      <c r="D33">
        <v>28.262295081967199</v>
      </c>
      <c r="E33">
        <v>26.599807135969101</v>
      </c>
      <c r="F33">
        <v>25.7685631629701</v>
      </c>
      <c r="G33">
        <v>4.3099999999999996</v>
      </c>
    </row>
    <row r="34" spans="1:7" x14ac:dyDescent="0.25">
      <c r="A34">
        <v>9</v>
      </c>
      <c r="B34">
        <v>2013</v>
      </c>
      <c r="C34" s="30">
        <f t="shared" si="0"/>
        <v>41518</v>
      </c>
      <c r="D34">
        <v>28.590163934426201</v>
      </c>
      <c r="E34">
        <v>26.908389585342299</v>
      </c>
      <c r="F34">
        <v>26.067502410800401</v>
      </c>
      <c r="G34">
        <v>4.3600000000000003</v>
      </c>
    </row>
    <row r="35" spans="1:7" x14ac:dyDescent="0.25">
      <c r="A35">
        <v>10</v>
      </c>
      <c r="B35">
        <v>2013</v>
      </c>
      <c r="C35" s="30">
        <f t="shared" si="0"/>
        <v>41548</v>
      </c>
      <c r="D35">
        <v>28.590163934426201</v>
      </c>
      <c r="E35">
        <v>26.908389585342299</v>
      </c>
      <c r="F35">
        <v>26.067502410800401</v>
      </c>
      <c r="G35">
        <v>4.3600000000000003</v>
      </c>
    </row>
    <row r="36" spans="1:7" x14ac:dyDescent="0.25">
      <c r="A36">
        <v>11</v>
      </c>
      <c r="B36">
        <v>2013</v>
      </c>
      <c r="C36" s="30">
        <f t="shared" si="0"/>
        <v>41579</v>
      </c>
      <c r="D36">
        <v>30.2950819672131</v>
      </c>
      <c r="E36">
        <v>28.5130183220829</v>
      </c>
      <c r="F36">
        <v>27.621986499517799</v>
      </c>
      <c r="G36">
        <v>4.62</v>
      </c>
    </row>
    <row r="37" spans="1:7" x14ac:dyDescent="0.25">
      <c r="A37">
        <v>12</v>
      </c>
      <c r="B37">
        <v>2013</v>
      </c>
      <c r="C37" s="30">
        <f t="shared" si="0"/>
        <v>41609</v>
      </c>
      <c r="D37">
        <v>32.590163934426201</v>
      </c>
      <c r="E37">
        <v>30.673095467695301</v>
      </c>
      <c r="F37">
        <v>29.7145612343298</v>
      </c>
      <c r="G37">
        <v>4.97</v>
      </c>
    </row>
    <row r="38" spans="1:7" x14ac:dyDescent="0.25">
      <c r="A38">
        <v>1</v>
      </c>
      <c r="B38">
        <v>2014</v>
      </c>
      <c r="C38" s="30">
        <f t="shared" si="0"/>
        <v>41640</v>
      </c>
      <c r="D38">
        <v>37.311475409836099</v>
      </c>
      <c r="E38">
        <v>35.116682738669198</v>
      </c>
      <c r="F38">
        <v>34.0192864030858</v>
      </c>
      <c r="G38">
        <v>5.69</v>
      </c>
    </row>
    <row r="39" spans="1:7" x14ac:dyDescent="0.25">
      <c r="A39">
        <v>2</v>
      </c>
      <c r="B39">
        <v>2014</v>
      </c>
      <c r="C39" s="30">
        <f t="shared" si="0"/>
        <v>41671</v>
      </c>
      <c r="D39">
        <v>43.475409836065602</v>
      </c>
      <c r="E39">
        <v>40.918032786885199</v>
      </c>
      <c r="F39">
        <v>39.639344262295097</v>
      </c>
      <c r="G39">
        <v>6.63</v>
      </c>
    </row>
    <row r="40" spans="1:7" x14ac:dyDescent="0.25">
      <c r="A40">
        <v>3</v>
      </c>
      <c r="B40">
        <v>2014</v>
      </c>
      <c r="C40" s="30">
        <f t="shared" si="0"/>
        <v>41699</v>
      </c>
      <c r="D40">
        <v>42.426229508196698</v>
      </c>
      <c r="E40">
        <v>39.930568948891001</v>
      </c>
      <c r="F40">
        <v>38.682738669238198</v>
      </c>
      <c r="G40">
        <v>6.47</v>
      </c>
    </row>
    <row r="41" spans="1:7" x14ac:dyDescent="0.25">
      <c r="A41">
        <v>4</v>
      </c>
      <c r="B41">
        <v>2014</v>
      </c>
      <c r="C41" s="30">
        <f t="shared" si="0"/>
        <v>41730</v>
      </c>
      <c r="D41">
        <v>38.360655737704903</v>
      </c>
      <c r="E41">
        <v>36.104146576663503</v>
      </c>
      <c r="F41">
        <v>34.9758919961427</v>
      </c>
      <c r="G41">
        <v>5.85</v>
      </c>
    </row>
    <row r="42" spans="1:7" x14ac:dyDescent="0.25">
      <c r="A42">
        <v>5</v>
      </c>
      <c r="B42">
        <v>2014</v>
      </c>
      <c r="C42" s="30">
        <f t="shared" si="0"/>
        <v>41760</v>
      </c>
      <c r="D42">
        <v>37.639344262295097</v>
      </c>
      <c r="E42">
        <v>35.425265188042403</v>
      </c>
      <c r="F42">
        <v>34.318225650916098</v>
      </c>
      <c r="G42">
        <v>5.74</v>
      </c>
    </row>
    <row r="43" spans="1:7" x14ac:dyDescent="0.25">
      <c r="A43">
        <v>6</v>
      </c>
      <c r="B43">
        <v>2014</v>
      </c>
      <c r="C43" s="30">
        <f t="shared" si="0"/>
        <v>41791</v>
      </c>
      <c r="D43">
        <v>35.8032786885246</v>
      </c>
      <c r="E43">
        <v>33.697203471552598</v>
      </c>
      <c r="F43">
        <v>32.644165863066497</v>
      </c>
      <c r="G43">
        <v>5.46</v>
      </c>
    </row>
    <row r="44" spans="1:7" x14ac:dyDescent="0.25">
      <c r="A44">
        <v>7</v>
      </c>
      <c r="B44">
        <v>2014</v>
      </c>
      <c r="C44" s="30">
        <f t="shared" si="0"/>
        <v>41821</v>
      </c>
      <c r="D44">
        <v>35.606557377049199</v>
      </c>
      <c r="E44">
        <v>33.512054001928597</v>
      </c>
      <c r="F44">
        <v>32.464802314368399</v>
      </c>
      <c r="G44">
        <v>5.43</v>
      </c>
    </row>
    <row r="45" spans="1:7" x14ac:dyDescent="0.25">
      <c r="A45">
        <v>8</v>
      </c>
      <c r="B45">
        <v>2014</v>
      </c>
      <c r="C45" s="30">
        <f t="shared" si="0"/>
        <v>41852</v>
      </c>
      <c r="D45">
        <v>32.524590163934398</v>
      </c>
      <c r="E45">
        <v>30.6113789778206</v>
      </c>
      <c r="F45">
        <v>29.654773384763701</v>
      </c>
      <c r="G45">
        <v>4.96</v>
      </c>
    </row>
    <row r="46" spans="1:7" x14ac:dyDescent="0.25">
      <c r="A46">
        <v>9</v>
      </c>
      <c r="B46">
        <v>2014</v>
      </c>
      <c r="C46" s="30">
        <f t="shared" si="0"/>
        <v>41883</v>
      </c>
      <c r="D46">
        <v>32.918032786885199</v>
      </c>
      <c r="E46">
        <v>30.981677917068499</v>
      </c>
      <c r="F46">
        <v>30.013500482160101</v>
      </c>
      <c r="G46">
        <v>5.0199999999999996</v>
      </c>
    </row>
    <row r="47" spans="1:7" x14ac:dyDescent="0.25">
      <c r="A47">
        <v>10</v>
      </c>
      <c r="B47">
        <v>2014</v>
      </c>
      <c r="C47" s="30">
        <f t="shared" si="0"/>
        <v>41913</v>
      </c>
      <c r="D47">
        <v>32.983606557377101</v>
      </c>
      <c r="E47">
        <v>31.043394406943101</v>
      </c>
      <c r="F47">
        <v>30.073288331726101</v>
      </c>
      <c r="G47">
        <v>5.03</v>
      </c>
    </row>
    <row r="48" spans="1:7" x14ac:dyDescent="0.25">
      <c r="A48">
        <v>11</v>
      </c>
      <c r="B48">
        <v>2014</v>
      </c>
      <c r="C48" s="30">
        <f t="shared" si="0"/>
        <v>41944</v>
      </c>
      <c r="D48">
        <v>32.918032786885199</v>
      </c>
      <c r="E48">
        <v>30.981677917068499</v>
      </c>
      <c r="F48">
        <v>30.013500482160101</v>
      </c>
      <c r="G48">
        <v>5.0199999999999996</v>
      </c>
    </row>
    <row r="49" spans="1:7" x14ac:dyDescent="0.25">
      <c r="A49">
        <v>12</v>
      </c>
      <c r="B49">
        <v>2014</v>
      </c>
      <c r="C49" s="30">
        <f t="shared" si="0"/>
        <v>41974</v>
      </c>
      <c r="D49">
        <v>36.852459016393396</v>
      </c>
      <c r="E49">
        <v>34.684667309546803</v>
      </c>
      <c r="F49">
        <v>33.600771456123397</v>
      </c>
      <c r="G49">
        <v>5.62</v>
      </c>
    </row>
    <row r="50" spans="1:7" x14ac:dyDescent="0.25">
      <c r="A50">
        <v>1</v>
      </c>
      <c r="B50">
        <v>2015</v>
      </c>
      <c r="C50" s="30">
        <f t="shared" si="0"/>
        <v>42005</v>
      </c>
      <c r="D50">
        <v>32.131147540983598</v>
      </c>
      <c r="E50">
        <v>30.2410800385728</v>
      </c>
      <c r="F50">
        <v>29.2960462873674</v>
      </c>
      <c r="G50">
        <v>4.9000000000000004</v>
      </c>
    </row>
    <row r="51" spans="1:7" x14ac:dyDescent="0.25">
      <c r="A51">
        <v>2</v>
      </c>
      <c r="B51">
        <v>2015</v>
      </c>
      <c r="C51" s="30">
        <f t="shared" si="0"/>
        <v>42036</v>
      </c>
      <c r="D51">
        <v>31.081967213114801</v>
      </c>
      <c r="E51">
        <v>29.253616200578598</v>
      </c>
      <c r="F51">
        <v>28.3394406943105</v>
      </c>
      <c r="G51">
        <v>4.74</v>
      </c>
    </row>
    <row r="52" spans="1:7" x14ac:dyDescent="0.25">
      <c r="A52">
        <v>3</v>
      </c>
      <c r="B52">
        <v>2015</v>
      </c>
      <c r="C52" s="30">
        <f t="shared" si="0"/>
        <v>42064</v>
      </c>
      <c r="D52">
        <v>29.2459016393443</v>
      </c>
      <c r="E52">
        <v>27.525554484088701</v>
      </c>
      <c r="F52">
        <v>26.6653809064609</v>
      </c>
      <c r="G52">
        <v>4.46</v>
      </c>
    </row>
    <row r="53" spans="1:7" x14ac:dyDescent="0.25">
      <c r="A53">
        <v>4</v>
      </c>
      <c r="B53">
        <v>2015</v>
      </c>
      <c r="C53" s="30">
        <f t="shared" si="0"/>
        <v>42095</v>
      </c>
      <c r="D53">
        <v>25.967213114754099</v>
      </c>
      <c r="E53">
        <v>24.439729990356799</v>
      </c>
      <c r="F53">
        <v>23.675988428158099</v>
      </c>
      <c r="G53">
        <v>3.96</v>
      </c>
    </row>
    <row r="54" spans="1:7" x14ac:dyDescent="0.25">
      <c r="A54">
        <v>5</v>
      </c>
      <c r="B54">
        <v>2015</v>
      </c>
      <c r="C54" s="30">
        <f t="shared" si="0"/>
        <v>42125</v>
      </c>
      <c r="D54">
        <v>23.475409836065602</v>
      </c>
      <c r="E54">
        <v>22.0945033751205</v>
      </c>
      <c r="F54">
        <v>21.404050144648</v>
      </c>
      <c r="G54">
        <v>3.58</v>
      </c>
    </row>
    <row r="55" spans="1:7" x14ac:dyDescent="0.25">
      <c r="A55">
        <v>6</v>
      </c>
      <c r="B55">
        <v>2015</v>
      </c>
      <c r="C55" s="30">
        <f t="shared" si="0"/>
        <v>42156</v>
      </c>
      <c r="D55">
        <v>24.655737704918</v>
      </c>
      <c r="E55">
        <v>23.205400192864001</v>
      </c>
      <c r="F55">
        <v>22.480231436836998</v>
      </c>
      <c r="G55">
        <v>3.76</v>
      </c>
    </row>
    <row r="56" spans="1:7" x14ac:dyDescent="0.25">
      <c r="A56">
        <v>7</v>
      </c>
      <c r="B56">
        <v>2015</v>
      </c>
      <c r="C56" s="30">
        <f t="shared" si="0"/>
        <v>42186</v>
      </c>
      <c r="D56">
        <v>24.524590163934398</v>
      </c>
      <c r="E56">
        <v>23.081967213114801</v>
      </c>
      <c r="F56">
        <v>22.360655737704899</v>
      </c>
      <c r="G56">
        <v>3.74</v>
      </c>
    </row>
    <row r="57" spans="1:7" x14ac:dyDescent="0.25">
      <c r="A57">
        <v>8</v>
      </c>
      <c r="B57">
        <v>2015</v>
      </c>
      <c r="C57" s="30">
        <f t="shared" si="0"/>
        <v>42217</v>
      </c>
      <c r="D57">
        <v>24.8524590163934</v>
      </c>
      <c r="E57">
        <v>23.390549662487899</v>
      </c>
      <c r="F57">
        <v>22.6595949855352</v>
      </c>
      <c r="G57">
        <v>3.79</v>
      </c>
    </row>
    <row r="58" spans="1:7" x14ac:dyDescent="0.25">
      <c r="A58">
        <v>9</v>
      </c>
      <c r="B58">
        <v>2015</v>
      </c>
      <c r="C58" s="30">
        <f t="shared" si="0"/>
        <v>42248</v>
      </c>
      <c r="D58">
        <v>23.934426229508201</v>
      </c>
      <c r="E58">
        <v>22.526518804243</v>
      </c>
      <c r="F58">
        <v>21.8225650916104</v>
      </c>
      <c r="G58">
        <v>3.65</v>
      </c>
    </row>
    <row r="59" spans="1:7" x14ac:dyDescent="0.25">
      <c r="A59">
        <v>10</v>
      </c>
      <c r="B59">
        <v>2015</v>
      </c>
      <c r="C59" s="30">
        <f t="shared" si="0"/>
        <v>42278</v>
      </c>
      <c r="D59">
        <v>23.213114754098399</v>
      </c>
      <c r="E59">
        <v>21.847637415622</v>
      </c>
      <c r="F59">
        <v>21.164898746383798</v>
      </c>
      <c r="G59">
        <v>3.54</v>
      </c>
    </row>
    <row r="60" spans="1:7" x14ac:dyDescent="0.25">
      <c r="A60">
        <v>11</v>
      </c>
      <c r="B60">
        <v>2015</v>
      </c>
      <c r="C60" s="30">
        <f t="shared" si="0"/>
        <v>42309</v>
      </c>
      <c r="D60">
        <v>21.508196721311499</v>
      </c>
      <c r="E60">
        <v>20.243008678881399</v>
      </c>
      <c r="F60">
        <v>19.610414657666301</v>
      </c>
      <c r="G60">
        <v>3.28</v>
      </c>
    </row>
    <row r="61" spans="1:7" x14ac:dyDescent="0.25">
      <c r="A61">
        <v>12</v>
      </c>
      <c r="B61">
        <v>2015</v>
      </c>
      <c r="C61" s="30">
        <f t="shared" si="0"/>
        <v>42339</v>
      </c>
      <c r="D61">
        <v>22.819672131147499</v>
      </c>
      <c r="E61">
        <v>21.4773384763742</v>
      </c>
      <c r="F61">
        <v>20.806171648987501</v>
      </c>
      <c r="G61">
        <v>3.48</v>
      </c>
    </row>
    <row r="62" spans="1:7" x14ac:dyDescent="0.25">
      <c r="A62">
        <v>1</v>
      </c>
      <c r="B62">
        <v>2016</v>
      </c>
      <c r="C62" s="30">
        <f t="shared" si="0"/>
        <v>42370</v>
      </c>
      <c r="D62">
        <v>23.737704918032801</v>
      </c>
      <c r="E62">
        <v>22.341369334619099</v>
      </c>
      <c r="F62">
        <v>21.643201542912202</v>
      </c>
      <c r="G62">
        <v>3.62</v>
      </c>
    </row>
    <row r="63" spans="1:7" x14ac:dyDescent="0.25">
      <c r="A63">
        <v>2</v>
      </c>
      <c r="B63">
        <v>2016</v>
      </c>
      <c r="C63" s="30">
        <f t="shared" si="0"/>
        <v>42401</v>
      </c>
      <c r="D63">
        <v>23.475409836065602</v>
      </c>
      <c r="E63">
        <v>22.0945033751205</v>
      </c>
      <c r="F63">
        <v>21.404050144648</v>
      </c>
      <c r="G63">
        <v>3.58</v>
      </c>
    </row>
    <row r="64" spans="1:7" x14ac:dyDescent="0.25">
      <c r="A64">
        <v>3</v>
      </c>
      <c r="B64">
        <v>2016</v>
      </c>
      <c r="C64" s="30">
        <f t="shared" si="0"/>
        <v>42430</v>
      </c>
      <c r="D64">
        <v>19.8032786885246</v>
      </c>
      <c r="E64">
        <v>18.638379942140801</v>
      </c>
      <c r="F64">
        <v>18.055930568948899</v>
      </c>
      <c r="G64">
        <v>3.02</v>
      </c>
    </row>
    <row r="65" spans="1:7" x14ac:dyDescent="0.25">
      <c r="A65">
        <v>4</v>
      </c>
      <c r="B65">
        <v>2016</v>
      </c>
      <c r="C65" s="30">
        <f t="shared" si="0"/>
        <v>42461</v>
      </c>
      <c r="D65">
        <v>19.672131147540998</v>
      </c>
      <c r="E65">
        <v>18.514946962391502</v>
      </c>
      <c r="F65">
        <v>17.9363548698168</v>
      </c>
      <c r="G65">
        <v>3</v>
      </c>
    </row>
    <row r="66" spans="1:7" x14ac:dyDescent="0.25">
      <c r="A66">
        <v>5</v>
      </c>
      <c r="B66">
        <v>2016</v>
      </c>
      <c r="C66" s="30">
        <f t="shared" si="0"/>
        <v>42491</v>
      </c>
      <c r="D66">
        <v>19.016393442622999</v>
      </c>
      <c r="E66">
        <v>17.897782063645099</v>
      </c>
      <c r="F66">
        <v>17.338476374156201</v>
      </c>
      <c r="G66">
        <v>2.9</v>
      </c>
    </row>
    <row r="67" spans="1:7" x14ac:dyDescent="0.25">
      <c r="A67">
        <v>6</v>
      </c>
      <c r="B67">
        <v>2016</v>
      </c>
      <c r="C67" s="30">
        <f t="shared" ref="C67:C109" si="1">DATE(B67,A67,1)</f>
        <v>42522</v>
      </c>
      <c r="D67">
        <v>18.9508196721311</v>
      </c>
      <c r="E67">
        <v>17.836065573770501</v>
      </c>
      <c r="F67">
        <v>17.278688524590201</v>
      </c>
      <c r="G67">
        <v>2.89</v>
      </c>
    </row>
    <row r="68" spans="1:7" x14ac:dyDescent="0.25">
      <c r="A68">
        <v>7</v>
      </c>
      <c r="B68">
        <v>2016</v>
      </c>
      <c r="C68" s="30">
        <f t="shared" si="1"/>
        <v>42552</v>
      </c>
      <c r="D68">
        <v>23.409836065573799</v>
      </c>
      <c r="E68">
        <v>22.032786885245901</v>
      </c>
      <c r="F68">
        <v>21.344262295082</v>
      </c>
      <c r="G68">
        <v>3.57</v>
      </c>
    </row>
    <row r="69" spans="1:7" x14ac:dyDescent="0.25">
      <c r="A69">
        <v>8</v>
      </c>
      <c r="B69">
        <v>2016</v>
      </c>
      <c r="C69" s="30">
        <f t="shared" si="1"/>
        <v>42583</v>
      </c>
      <c r="D69">
        <v>23.540983606557401</v>
      </c>
      <c r="E69">
        <v>22.156219864995201</v>
      </c>
      <c r="F69">
        <v>21.463837994214099</v>
      </c>
      <c r="G69">
        <v>3.59</v>
      </c>
    </row>
    <row r="70" spans="1:7" x14ac:dyDescent="0.25">
      <c r="A70">
        <v>9</v>
      </c>
      <c r="B70">
        <v>2016</v>
      </c>
      <c r="C70" s="30">
        <f t="shared" si="1"/>
        <v>42614</v>
      </c>
      <c r="D70">
        <v>24.524590163934398</v>
      </c>
      <c r="E70">
        <v>23.081967213114801</v>
      </c>
      <c r="F70">
        <v>22.360655737704899</v>
      </c>
      <c r="G70">
        <v>3.74</v>
      </c>
    </row>
    <row r="71" spans="1:7" x14ac:dyDescent="0.25">
      <c r="A71">
        <v>10</v>
      </c>
      <c r="B71">
        <v>2016</v>
      </c>
      <c r="C71" s="30">
        <f t="shared" si="1"/>
        <v>42644</v>
      </c>
      <c r="D71">
        <v>25.377049180327901</v>
      </c>
      <c r="E71">
        <v>23.884281581485101</v>
      </c>
      <c r="F71">
        <v>23.1378977820636</v>
      </c>
      <c r="G71">
        <v>3.87</v>
      </c>
    </row>
    <row r="72" spans="1:7" x14ac:dyDescent="0.25">
      <c r="A72">
        <v>11</v>
      </c>
      <c r="B72">
        <v>2016</v>
      </c>
      <c r="C72" s="30">
        <f t="shared" si="1"/>
        <v>42675</v>
      </c>
      <c r="D72">
        <v>25.311475409836099</v>
      </c>
      <c r="E72">
        <v>23.8225650916104</v>
      </c>
      <c r="F72">
        <v>23.0781099324976</v>
      </c>
      <c r="G72">
        <v>3.86</v>
      </c>
    </row>
    <row r="73" spans="1:7" x14ac:dyDescent="0.25">
      <c r="A73">
        <v>12</v>
      </c>
      <c r="B73">
        <v>2016</v>
      </c>
      <c r="C73" s="30">
        <f t="shared" si="1"/>
        <v>42705</v>
      </c>
      <c r="D73">
        <v>28</v>
      </c>
      <c r="E73">
        <v>26.352941176470601</v>
      </c>
      <c r="F73">
        <v>25.529411764705898</v>
      </c>
      <c r="G73">
        <v>4.2699999999999996</v>
      </c>
    </row>
    <row r="74" spans="1:7" x14ac:dyDescent="0.25">
      <c r="A74">
        <v>1</v>
      </c>
      <c r="B74">
        <v>2017</v>
      </c>
      <c r="C74" s="30">
        <f t="shared" si="1"/>
        <v>42736</v>
      </c>
      <c r="D74">
        <v>31.8032786885246</v>
      </c>
      <c r="E74">
        <v>29.932497589199599</v>
      </c>
      <c r="F74">
        <v>28.997107039537099</v>
      </c>
      <c r="G74">
        <v>4.8499999999999996</v>
      </c>
    </row>
    <row r="75" spans="1:7" x14ac:dyDescent="0.25">
      <c r="A75">
        <v>2</v>
      </c>
      <c r="B75">
        <v>2017</v>
      </c>
      <c r="C75" s="30">
        <f t="shared" si="1"/>
        <v>42767</v>
      </c>
      <c r="D75">
        <v>29.7049180327869</v>
      </c>
      <c r="E75">
        <v>27.957569913211199</v>
      </c>
      <c r="F75">
        <v>27.0838958534233</v>
      </c>
      <c r="G75">
        <v>4.53</v>
      </c>
    </row>
    <row r="76" spans="1:7" x14ac:dyDescent="0.25">
      <c r="A76">
        <v>3</v>
      </c>
      <c r="B76">
        <v>2017</v>
      </c>
      <c r="C76" s="30">
        <f t="shared" si="1"/>
        <v>42795</v>
      </c>
      <c r="D76">
        <v>25.7049180327869</v>
      </c>
      <c r="E76">
        <v>24.1928640308582</v>
      </c>
      <c r="F76">
        <v>23.436837029893901</v>
      </c>
      <c r="G76">
        <v>3.92</v>
      </c>
    </row>
    <row r="77" spans="1:7" x14ac:dyDescent="0.25">
      <c r="A77">
        <v>4</v>
      </c>
      <c r="B77">
        <v>2017</v>
      </c>
      <c r="C77" s="30">
        <f t="shared" si="1"/>
        <v>42826</v>
      </c>
      <c r="D77">
        <v>26.9508196721311</v>
      </c>
      <c r="E77">
        <v>25.365477338476399</v>
      </c>
      <c r="F77">
        <v>24.572806171648999</v>
      </c>
      <c r="G77">
        <v>4.1100000000000003</v>
      </c>
    </row>
    <row r="78" spans="1:7" x14ac:dyDescent="0.25">
      <c r="A78">
        <v>5</v>
      </c>
      <c r="B78">
        <v>2017</v>
      </c>
      <c r="C78" s="30">
        <f t="shared" si="1"/>
        <v>42856</v>
      </c>
      <c r="D78">
        <v>26.360655737704899</v>
      </c>
      <c r="E78">
        <v>24.810028929604599</v>
      </c>
      <c r="F78">
        <v>24.0347155255545</v>
      </c>
      <c r="G78">
        <v>4.0199999999999996</v>
      </c>
    </row>
    <row r="79" spans="1:7" x14ac:dyDescent="0.25">
      <c r="A79">
        <v>6</v>
      </c>
      <c r="B79">
        <v>2017</v>
      </c>
      <c r="C79" s="30">
        <f t="shared" si="1"/>
        <v>42887</v>
      </c>
      <c r="D79">
        <v>26.5573770491803</v>
      </c>
      <c r="E79">
        <v>24.9951783992285</v>
      </c>
      <c r="F79">
        <v>24.214079074252702</v>
      </c>
      <c r="G79">
        <v>4.05</v>
      </c>
    </row>
    <row r="80" spans="1:7" x14ac:dyDescent="0.25">
      <c r="A80">
        <v>7</v>
      </c>
      <c r="B80">
        <v>2017</v>
      </c>
      <c r="C80" s="30">
        <f t="shared" si="1"/>
        <v>42917</v>
      </c>
      <c r="D80">
        <v>25.7049180327869</v>
      </c>
      <c r="E80">
        <v>24.1928640308582</v>
      </c>
      <c r="F80">
        <v>23.436837029893901</v>
      </c>
      <c r="G80">
        <v>3.92</v>
      </c>
    </row>
    <row r="81" spans="1:7" x14ac:dyDescent="0.25">
      <c r="A81">
        <v>8</v>
      </c>
      <c r="B81">
        <v>2017</v>
      </c>
      <c r="C81" s="30">
        <f t="shared" si="1"/>
        <v>42948</v>
      </c>
      <c r="D81">
        <v>24.786885245901601</v>
      </c>
      <c r="E81">
        <v>23.328833172613301</v>
      </c>
      <c r="F81">
        <v>22.599807135969101</v>
      </c>
      <c r="G81">
        <v>3.78</v>
      </c>
    </row>
    <row r="82" spans="1:7" x14ac:dyDescent="0.25">
      <c r="A82">
        <v>9</v>
      </c>
      <c r="B82">
        <v>2017</v>
      </c>
      <c r="C82" s="30">
        <f t="shared" si="1"/>
        <v>42979</v>
      </c>
      <c r="D82">
        <v>25.114754098360699</v>
      </c>
      <c r="E82">
        <v>23.637415621986499</v>
      </c>
      <c r="F82">
        <v>22.898746383799399</v>
      </c>
      <c r="G82">
        <v>3.83</v>
      </c>
    </row>
    <row r="83" spans="1:7" x14ac:dyDescent="0.25">
      <c r="A83">
        <v>10</v>
      </c>
      <c r="B83">
        <v>2017</v>
      </c>
      <c r="C83" s="30">
        <f t="shared" si="1"/>
        <v>43009</v>
      </c>
      <c r="D83">
        <v>24.786885245901601</v>
      </c>
      <c r="E83">
        <v>23.328833172613301</v>
      </c>
      <c r="F83">
        <v>22.599807135969101</v>
      </c>
      <c r="G83">
        <v>3.78</v>
      </c>
    </row>
    <row r="84" spans="1:7" x14ac:dyDescent="0.25">
      <c r="A84">
        <v>11</v>
      </c>
      <c r="B84">
        <v>2017</v>
      </c>
      <c r="C84" s="30">
        <f t="shared" si="1"/>
        <v>43040</v>
      </c>
      <c r="D84">
        <v>25.180327868852501</v>
      </c>
      <c r="E84">
        <v>23.6991321118611</v>
      </c>
      <c r="F84">
        <v>22.958534233365501</v>
      </c>
      <c r="G84">
        <v>3.84</v>
      </c>
    </row>
    <row r="85" spans="1:7" x14ac:dyDescent="0.25">
      <c r="A85">
        <v>12</v>
      </c>
      <c r="B85">
        <v>2017</v>
      </c>
      <c r="C85" s="30">
        <f t="shared" si="1"/>
        <v>43070</v>
      </c>
      <c r="D85">
        <v>27.475409836065602</v>
      </c>
      <c r="E85">
        <v>25.859209257473498</v>
      </c>
      <c r="F85">
        <v>25.051108968177399</v>
      </c>
      <c r="G85">
        <v>4.1900000000000004</v>
      </c>
    </row>
    <row r="86" spans="1:7" x14ac:dyDescent="0.25">
      <c r="A86">
        <v>1</v>
      </c>
      <c r="B86">
        <v>2018</v>
      </c>
      <c r="C86" s="30">
        <f t="shared" si="1"/>
        <v>43101</v>
      </c>
      <c r="D86">
        <v>29.2459016393443</v>
      </c>
      <c r="E86">
        <v>27.525554484088701</v>
      </c>
      <c r="F86">
        <v>26.6653809064609</v>
      </c>
      <c r="G86">
        <v>4.46</v>
      </c>
    </row>
    <row r="87" spans="1:7" x14ac:dyDescent="0.25">
      <c r="A87">
        <v>2</v>
      </c>
      <c r="B87">
        <v>2018</v>
      </c>
      <c r="C87" s="30">
        <f t="shared" si="1"/>
        <v>43132</v>
      </c>
      <c r="D87">
        <v>31.8032786885246</v>
      </c>
      <c r="E87">
        <v>29.932497589199599</v>
      </c>
      <c r="F87">
        <v>28.997107039537099</v>
      </c>
      <c r="G87">
        <v>4.8499999999999996</v>
      </c>
    </row>
    <row r="88" spans="1:7" x14ac:dyDescent="0.25">
      <c r="A88">
        <v>3</v>
      </c>
      <c r="B88">
        <v>2018</v>
      </c>
      <c r="C88" s="30">
        <f t="shared" si="1"/>
        <v>43160</v>
      </c>
      <c r="D88">
        <v>26.229508196721302</v>
      </c>
      <c r="E88">
        <v>24.686595949855398</v>
      </c>
      <c r="F88">
        <v>23.915139826422401</v>
      </c>
      <c r="G88">
        <v>4</v>
      </c>
    </row>
    <row r="89" spans="1:7" x14ac:dyDescent="0.25">
      <c r="A89">
        <v>4</v>
      </c>
      <c r="B89">
        <v>2018</v>
      </c>
      <c r="C89" s="30">
        <f t="shared" si="1"/>
        <v>43191</v>
      </c>
      <c r="D89">
        <v>25.508196721311499</v>
      </c>
      <c r="E89">
        <v>24.007714561234302</v>
      </c>
      <c r="F89">
        <v>23.257473481195799</v>
      </c>
      <c r="G89">
        <v>3.89</v>
      </c>
    </row>
    <row r="90" spans="1:7" x14ac:dyDescent="0.25">
      <c r="A90">
        <v>5</v>
      </c>
      <c r="B90">
        <v>2018</v>
      </c>
      <c r="C90" s="30">
        <f t="shared" si="1"/>
        <v>43221</v>
      </c>
      <c r="D90">
        <v>24.918032786885199</v>
      </c>
      <c r="E90">
        <v>23.452266152362601</v>
      </c>
      <c r="F90">
        <v>22.7193828351013</v>
      </c>
      <c r="G90">
        <v>3.8</v>
      </c>
    </row>
    <row r="91" spans="1:7" x14ac:dyDescent="0.25">
      <c r="A91">
        <v>6</v>
      </c>
      <c r="B91">
        <v>2018</v>
      </c>
      <c r="C91" s="30">
        <f t="shared" si="1"/>
        <v>43252</v>
      </c>
      <c r="D91">
        <v>24.721311475409799</v>
      </c>
      <c r="E91">
        <v>23.267116682738699</v>
      </c>
      <c r="F91">
        <v>22.540019286403101</v>
      </c>
      <c r="G91">
        <v>3.77</v>
      </c>
    </row>
    <row r="92" spans="1:7" x14ac:dyDescent="0.25">
      <c r="A92">
        <v>7</v>
      </c>
      <c r="B92">
        <v>2018</v>
      </c>
      <c r="C92" s="30">
        <f t="shared" si="1"/>
        <v>43282</v>
      </c>
      <c r="D92">
        <v>24.590163934426201</v>
      </c>
      <c r="E92">
        <v>23.143683702989399</v>
      </c>
      <c r="F92">
        <v>22.420443587270999</v>
      </c>
      <c r="G92">
        <v>3.75</v>
      </c>
    </row>
    <row r="93" spans="1:7" x14ac:dyDescent="0.25">
      <c r="A93">
        <v>8</v>
      </c>
      <c r="B93">
        <v>2018</v>
      </c>
      <c r="C93" s="30">
        <f t="shared" si="1"/>
        <v>43313</v>
      </c>
      <c r="D93">
        <v>24.065573770491799</v>
      </c>
      <c r="E93">
        <v>22.6499517839923</v>
      </c>
      <c r="F93">
        <v>21.942140790742499</v>
      </c>
      <c r="G93">
        <v>3.67</v>
      </c>
    </row>
    <row r="94" spans="1:7" x14ac:dyDescent="0.25">
      <c r="A94">
        <v>9</v>
      </c>
      <c r="B94">
        <v>2018</v>
      </c>
      <c r="C94" s="30">
        <f t="shared" si="1"/>
        <v>43344</v>
      </c>
      <c r="D94">
        <v>24.590163934426201</v>
      </c>
      <c r="E94">
        <v>23.143683702989399</v>
      </c>
      <c r="F94">
        <v>22.420443587270999</v>
      </c>
      <c r="G94">
        <v>3.75</v>
      </c>
    </row>
    <row r="95" spans="1:7" x14ac:dyDescent="0.25">
      <c r="A95">
        <v>10</v>
      </c>
      <c r="B95">
        <v>2018</v>
      </c>
      <c r="C95" s="30">
        <f t="shared" si="1"/>
        <v>43374</v>
      </c>
      <c r="D95">
        <v>26.426229508196698</v>
      </c>
      <c r="E95">
        <v>24.8717454194793</v>
      </c>
      <c r="F95">
        <v>24.0945033751205</v>
      </c>
      <c r="G95">
        <v>4.03</v>
      </c>
    </row>
    <row r="96" spans="1:7" x14ac:dyDescent="0.25">
      <c r="A96">
        <v>11</v>
      </c>
      <c r="B96">
        <v>2018</v>
      </c>
      <c r="C96" s="30">
        <f t="shared" si="1"/>
        <v>43405</v>
      </c>
      <c r="D96">
        <v>29.573770491803302</v>
      </c>
      <c r="E96">
        <v>27.834136933461899</v>
      </c>
      <c r="F96">
        <v>26.964320154291201</v>
      </c>
      <c r="G96">
        <v>4.51</v>
      </c>
    </row>
    <row r="97" spans="1:7" x14ac:dyDescent="0.25">
      <c r="A97">
        <v>12</v>
      </c>
      <c r="B97">
        <v>2018</v>
      </c>
      <c r="C97" s="30">
        <f t="shared" si="1"/>
        <v>43435</v>
      </c>
      <c r="D97">
        <v>35.868852459016402</v>
      </c>
      <c r="E97">
        <v>33.758919961427203</v>
      </c>
      <c r="F97">
        <v>32.703953712632597</v>
      </c>
      <c r="G97">
        <v>5.47</v>
      </c>
    </row>
    <row r="98" spans="1:7" x14ac:dyDescent="0.25">
      <c r="A98">
        <v>1</v>
      </c>
      <c r="B98">
        <v>2019</v>
      </c>
      <c r="C98" s="30">
        <f t="shared" si="1"/>
        <v>43466</v>
      </c>
      <c r="D98">
        <v>32.918032786885199</v>
      </c>
      <c r="E98">
        <v>30.981677917068499</v>
      </c>
      <c r="F98">
        <v>30.013500482160101</v>
      </c>
      <c r="G98">
        <v>5.0199999999999996</v>
      </c>
    </row>
    <row r="99" spans="1:7" x14ac:dyDescent="0.25">
      <c r="A99">
        <v>2</v>
      </c>
      <c r="B99">
        <v>2019</v>
      </c>
      <c r="C99" s="30">
        <f t="shared" si="1"/>
        <v>43497</v>
      </c>
      <c r="D99">
        <v>30.2950819672131</v>
      </c>
      <c r="E99">
        <v>28.5130183220829</v>
      </c>
      <c r="F99">
        <v>27.621986499517799</v>
      </c>
      <c r="G99">
        <v>4.62</v>
      </c>
    </row>
    <row r="100" spans="1:7" x14ac:dyDescent="0.25">
      <c r="A100">
        <v>3</v>
      </c>
      <c r="B100">
        <v>2019</v>
      </c>
      <c r="C100" s="30">
        <f t="shared" si="1"/>
        <v>43525</v>
      </c>
      <c r="D100">
        <v>28.262295081967199</v>
      </c>
      <c r="E100">
        <v>26.599807135969101</v>
      </c>
      <c r="F100">
        <v>25.7685631629701</v>
      </c>
      <c r="G100">
        <v>4.3099999999999996</v>
      </c>
    </row>
    <row r="101" spans="1:7" x14ac:dyDescent="0.25">
      <c r="A101">
        <v>4</v>
      </c>
      <c r="B101">
        <v>2019</v>
      </c>
      <c r="C101" s="30">
        <f t="shared" si="1"/>
        <v>43556</v>
      </c>
      <c r="D101">
        <v>26.163934426229499</v>
      </c>
      <c r="E101">
        <v>24.624879459980701</v>
      </c>
      <c r="F101">
        <v>23.855351976856301</v>
      </c>
      <c r="G101">
        <v>3.99</v>
      </c>
    </row>
    <row r="102" spans="1:7" x14ac:dyDescent="0.25">
      <c r="A102">
        <v>5</v>
      </c>
      <c r="B102">
        <v>2019</v>
      </c>
      <c r="C102" s="30">
        <f t="shared" si="1"/>
        <v>43586</v>
      </c>
      <c r="D102">
        <v>23.868852459016399</v>
      </c>
      <c r="E102">
        <v>22.464802314368399</v>
      </c>
      <c r="F102">
        <v>21.7627772420444</v>
      </c>
      <c r="G102">
        <v>3.64</v>
      </c>
    </row>
    <row r="103" spans="1:7" x14ac:dyDescent="0.25">
      <c r="A103">
        <v>6</v>
      </c>
      <c r="B103">
        <v>2019</v>
      </c>
      <c r="C103" s="30">
        <f t="shared" si="1"/>
        <v>43617</v>
      </c>
      <c r="D103">
        <v>23.213114754098399</v>
      </c>
      <c r="E103">
        <v>21.847637415622</v>
      </c>
      <c r="F103">
        <v>21.164898746383798</v>
      </c>
      <c r="G103">
        <v>3.54</v>
      </c>
    </row>
    <row r="104" spans="1:7" x14ac:dyDescent="0.25">
      <c r="A104">
        <v>7</v>
      </c>
      <c r="B104">
        <v>2019</v>
      </c>
      <c r="C104" s="30">
        <f t="shared" si="1"/>
        <v>43647</v>
      </c>
      <c r="D104">
        <v>21.9016393442623</v>
      </c>
      <c r="E104">
        <v>20.613307618129198</v>
      </c>
      <c r="F104">
        <v>19.969141755062701</v>
      </c>
      <c r="G104">
        <v>3.34</v>
      </c>
    </row>
    <row r="105" spans="1:7" x14ac:dyDescent="0.25">
      <c r="A105">
        <v>8</v>
      </c>
      <c r="B105">
        <v>2019</v>
      </c>
      <c r="C105" s="30">
        <f t="shared" si="1"/>
        <v>43678</v>
      </c>
      <c r="D105">
        <v>20.983606557377101</v>
      </c>
      <c r="E105">
        <v>19.7492767598843</v>
      </c>
      <c r="F105">
        <v>19.132111861137901</v>
      </c>
      <c r="G105">
        <v>3.2</v>
      </c>
    </row>
    <row r="106" spans="1:7" x14ac:dyDescent="0.25">
      <c r="A106">
        <v>9</v>
      </c>
      <c r="B106">
        <v>2019</v>
      </c>
      <c r="C106" s="30">
        <f t="shared" si="1"/>
        <v>43709</v>
      </c>
      <c r="D106">
        <v>21.9016393442623</v>
      </c>
      <c r="E106">
        <v>20.613307618129198</v>
      </c>
      <c r="F106">
        <v>19.969141755062701</v>
      </c>
      <c r="G106">
        <v>3.34</v>
      </c>
    </row>
    <row r="107" spans="1:7" x14ac:dyDescent="0.25">
      <c r="A107">
        <v>10</v>
      </c>
      <c r="B107">
        <v>2019</v>
      </c>
      <c r="C107" s="30">
        <f t="shared" si="1"/>
        <v>43739</v>
      </c>
      <c r="D107">
        <v>22.426229508196698</v>
      </c>
      <c r="E107">
        <v>21.107039537126301</v>
      </c>
      <c r="F107">
        <v>20.447444551591101</v>
      </c>
      <c r="G107">
        <v>3.42</v>
      </c>
    </row>
    <row r="108" spans="1:7" x14ac:dyDescent="0.25">
      <c r="A108">
        <v>11</v>
      </c>
      <c r="B108">
        <v>2019</v>
      </c>
      <c r="C108" s="30">
        <f t="shared" si="1"/>
        <v>43770</v>
      </c>
      <c r="D108">
        <v>25.311475409836099</v>
      </c>
      <c r="E108">
        <v>23.8225650916104</v>
      </c>
      <c r="F108">
        <v>23.0781099324976</v>
      </c>
      <c r="G108">
        <v>3.86</v>
      </c>
    </row>
    <row r="109" spans="1:7" x14ac:dyDescent="0.25">
      <c r="A109">
        <v>12</v>
      </c>
      <c r="B109">
        <v>2019</v>
      </c>
      <c r="C109" s="30">
        <f t="shared" si="1"/>
        <v>43800</v>
      </c>
      <c r="D109">
        <v>25.4426229508197</v>
      </c>
      <c r="E109">
        <v>23.9459980713597</v>
      </c>
      <c r="F109">
        <v>23.1976856316297</v>
      </c>
      <c r="G109">
        <v>3.88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6EEC-9828-43A0-B1C3-364F0B6ECE82}">
  <dimension ref="A1:N722"/>
  <sheetViews>
    <sheetView topLeftCell="D1" workbookViewId="0">
      <selection activeCell="W32" sqref="W32"/>
    </sheetView>
  </sheetViews>
  <sheetFormatPr defaultRowHeight="15" x14ac:dyDescent="0.25"/>
  <cols>
    <col min="4" max="4" width="9.140625" style="7"/>
  </cols>
  <sheetData>
    <row r="1" spans="1:14" x14ac:dyDescent="0.25">
      <c r="K1" t="s">
        <v>42</v>
      </c>
      <c r="M1" t="s">
        <v>43</v>
      </c>
    </row>
    <row r="2" spans="1:14" ht="15.75" thickBot="1" x14ac:dyDescent="0.3">
      <c r="A2" s="8">
        <v>375</v>
      </c>
      <c r="B2" s="9">
        <v>1</v>
      </c>
      <c r="C2" s="9">
        <v>2011</v>
      </c>
      <c r="D2" s="10">
        <v>40547</v>
      </c>
      <c r="E2" s="9">
        <v>24</v>
      </c>
      <c r="F2" s="9">
        <v>4</v>
      </c>
      <c r="G2" s="9"/>
      <c r="H2" s="11" t="s">
        <v>39</v>
      </c>
      <c r="I2" s="11" t="s">
        <v>40</v>
      </c>
      <c r="J2" s="11" t="s">
        <v>41</v>
      </c>
      <c r="K2" s="9">
        <v>19.489999999999998</v>
      </c>
      <c r="L2" s="9">
        <v>5.66</v>
      </c>
      <c r="M2" s="9">
        <v>48.249180000000003</v>
      </c>
      <c r="N2" s="9">
        <v>0</v>
      </c>
    </row>
    <row r="3" spans="1:14" ht="15.75" thickBot="1" x14ac:dyDescent="0.3">
      <c r="A3" s="8">
        <v>376</v>
      </c>
      <c r="B3" s="9">
        <v>1</v>
      </c>
      <c r="C3" s="9">
        <v>2011</v>
      </c>
      <c r="D3" s="10">
        <v>40548</v>
      </c>
      <c r="E3" s="9">
        <v>1</v>
      </c>
      <c r="F3" s="9">
        <v>1</v>
      </c>
      <c r="G3" s="12">
        <v>0</v>
      </c>
      <c r="H3" s="11" t="s">
        <v>39</v>
      </c>
      <c r="I3" s="11" t="s">
        <v>40</v>
      </c>
      <c r="J3" s="11" t="s">
        <v>41</v>
      </c>
      <c r="K3" s="9">
        <v>20.04</v>
      </c>
      <c r="L3" s="9">
        <v>5.66</v>
      </c>
      <c r="M3" s="9">
        <v>48.249180000000003</v>
      </c>
      <c r="N3" s="9">
        <v>0</v>
      </c>
    </row>
    <row r="4" spans="1:14" ht="15.75" thickBot="1" x14ac:dyDescent="0.3">
      <c r="A4" s="8">
        <v>377</v>
      </c>
      <c r="B4" s="9">
        <v>1</v>
      </c>
      <c r="C4" s="9">
        <v>2011</v>
      </c>
      <c r="D4" s="10">
        <v>40548</v>
      </c>
      <c r="E4" s="9">
        <v>1</v>
      </c>
      <c r="F4" s="9">
        <v>2</v>
      </c>
      <c r="G4" s="12">
        <v>1.0416666666666666E-2</v>
      </c>
      <c r="H4" s="11" t="s">
        <v>39</v>
      </c>
      <c r="I4" s="11" t="s">
        <v>40</v>
      </c>
      <c r="J4" s="11" t="s">
        <v>41</v>
      </c>
      <c r="K4" s="9">
        <v>20.190000000000001</v>
      </c>
      <c r="L4" s="9">
        <v>5.66</v>
      </c>
      <c r="M4" s="9">
        <v>48.249180000000003</v>
      </c>
      <c r="N4" s="9">
        <v>0</v>
      </c>
    </row>
    <row r="5" spans="1:14" ht="15.75" thickBot="1" x14ac:dyDescent="0.3">
      <c r="A5" s="8">
        <v>378</v>
      </c>
      <c r="B5" s="9">
        <v>1</v>
      </c>
      <c r="C5" s="9">
        <v>2011</v>
      </c>
      <c r="D5" s="10">
        <v>40548</v>
      </c>
      <c r="E5" s="9">
        <v>1</v>
      </c>
      <c r="F5" s="9">
        <v>3</v>
      </c>
      <c r="G5" s="12">
        <v>2.0833333333333301E-2</v>
      </c>
      <c r="H5" s="11" t="s">
        <v>39</v>
      </c>
      <c r="I5" s="11" t="s">
        <v>40</v>
      </c>
      <c r="J5" s="11" t="s">
        <v>41</v>
      </c>
      <c r="K5" s="9">
        <v>19.260000000000002</v>
      </c>
      <c r="L5" s="9">
        <v>5.66</v>
      </c>
      <c r="M5" s="9">
        <v>48.249180000000003</v>
      </c>
      <c r="N5" s="9">
        <v>0</v>
      </c>
    </row>
    <row r="6" spans="1:14" ht="15.75" thickBot="1" x14ac:dyDescent="0.3">
      <c r="A6" s="8">
        <v>379</v>
      </c>
      <c r="B6" s="9">
        <v>1</v>
      </c>
      <c r="C6" s="9">
        <v>2011</v>
      </c>
      <c r="D6" s="10">
        <v>40548</v>
      </c>
      <c r="E6" s="9">
        <v>1</v>
      </c>
      <c r="F6" s="9">
        <v>4</v>
      </c>
      <c r="G6" s="12">
        <v>3.125E-2</v>
      </c>
      <c r="H6" s="11" t="s">
        <v>39</v>
      </c>
      <c r="I6" s="11" t="s">
        <v>40</v>
      </c>
      <c r="J6" s="11" t="s">
        <v>41</v>
      </c>
      <c r="K6" s="9">
        <v>19.850000000000001</v>
      </c>
      <c r="L6" s="9">
        <v>5.66</v>
      </c>
      <c r="M6" s="9">
        <v>48.249180000000003</v>
      </c>
      <c r="N6" s="9">
        <v>0</v>
      </c>
    </row>
    <row r="7" spans="1:14" ht="15.75" thickBot="1" x14ac:dyDescent="0.3">
      <c r="A7" s="8">
        <v>380</v>
      </c>
      <c r="B7" s="9">
        <v>1</v>
      </c>
      <c r="C7" s="9">
        <v>2011</v>
      </c>
      <c r="D7" s="10">
        <v>40544</v>
      </c>
      <c r="E7" s="9">
        <v>2</v>
      </c>
      <c r="F7" s="9">
        <v>1</v>
      </c>
      <c r="G7" s="12">
        <v>4.1666666666666699E-2</v>
      </c>
      <c r="H7" s="11" t="s">
        <v>39</v>
      </c>
      <c r="I7" s="11" t="s">
        <v>40</v>
      </c>
      <c r="J7" s="11" t="s">
        <v>41</v>
      </c>
      <c r="K7" s="9">
        <v>22.67</v>
      </c>
      <c r="L7" s="9">
        <v>5.66</v>
      </c>
      <c r="M7" s="9">
        <v>48.249180000000003</v>
      </c>
      <c r="N7" s="9">
        <v>0</v>
      </c>
    </row>
    <row r="8" spans="1:14" ht="15.75" thickBot="1" x14ac:dyDescent="0.3">
      <c r="A8" s="8">
        <v>381</v>
      </c>
      <c r="B8" s="9">
        <v>1</v>
      </c>
      <c r="C8" s="9">
        <v>2011</v>
      </c>
      <c r="D8" s="10">
        <v>40548</v>
      </c>
      <c r="E8" s="9">
        <v>2</v>
      </c>
      <c r="F8" s="9">
        <v>2</v>
      </c>
      <c r="G8" s="12">
        <v>5.2083333333333301E-2</v>
      </c>
      <c r="H8" s="11" t="s">
        <v>39</v>
      </c>
      <c r="I8" s="11" t="s">
        <v>40</v>
      </c>
      <c r="J8" s="11" t="s">
        <v>41</v>
      </c>
      <c r="K8" s="9">
        <v>19.87</v>
      </c>
      <c r="L8" s="9">
        <v>5.66</v>
      </c>
      <c r="M8" s="9">
        <v>48.249180000000003</v>
      </c>
      <c r="N8" s="9">
        <v>0</v>
      </c>
    </row>
    <row r="9" spans="1:14" ht="15.75" thickBot="1" x14ac:dyDescent="0.3">
      <c r="A9" s="8">
        <v>382</v>
      </c>
      <c r="B9" s="9">
        <v>1</v>
      </c>
      <c r="C9" s="9">
        <v>2011</v>
      </c>
      <c r="D9" s="10">
        <v>40548</v>
      </c>
      <c r="E9" s="9">
        <v>2</v>
      </c>
      <c r="F9" s="9">
        <v>3</v>
      </c>
      <c r="G9" s="12">
        <v>6.25E-2</v>
      </c>
      <c r="H9" s="11" t="s">
        <v>39</v>
      </c>
      <c r="I9" s="11" t="s">
        <v>40</v>
      </c>
      <c r="J9" s="11" t="s">
        <v>41</v>
      </c>
      <c r="K9" s="9">
        <v>19.22</v>
      </c>
      <c r="L9" s="9">
        <v>5.66</v>
      </c>
      <c r="M9" s="9">
        <v>48.249180000000003</v>
      </c>
      <c r="N9" s="9">
        <v>0</v>
      </c>
    </row>
    <row r="10" spans="1:14" ht="15.75" thickBot="1" x14ac:dyDescent="0.3">
      <c r="A10" s="8">
        <v>383</v>
      </c>
      <c r="B10" s="9">
        <v>1</v>
      </c>
      <c r="C10" s="9">
        <v>2011</v>
      </c>
      <c r="D10" s="10">
        <v>40548</v>
      </c>
      <c r="E10" s="9">
        <v>2</v>
      </c>
      <c r="F10" s="9">
        <v>4</v>
      </c>
      <c r="G10" s="12">
        <v>7.2916666666666699E-2</v>
      </c>
      <c r="H10" s="11" t="s">
        <v>39</v>
      </c>
      <c r="I10" s="11" t="s">
        <v>40</v>
      </c>
      <c r="J10" s="11" t="s">
        <v>41</v>
      </c>
      <c r="K10" s="9">
        <v>18.77</v>
      </c>
      <c r="L10" s="9">
        <v>5.66</v>
      </c>
      <c r="M10" s="9">
        <v>48.249180000000003</v>
      </c>
      <c r="N10" s="9">
        <v>0</v>
      </c>
    </row>
    <row r="11" spans="1:14" ht="15.75" thickBot="1" x14ac:dyDescent="0.3">
      <c r="A11" s="8">
        <v>384</v>
      </c>
      <c r="B11" s="9">
        <v>1</v>
      </c>
      <c r="C11" s="9">
        <v>2011</v>
      </c>
      <c r="D11" s="10">
        <v>40548</v>
      </c>
      <c r="E11" s="9">
        <v>3</v>
      </c>
      <c r="F11" s="9">
        <v>1</v>
      </c>
      <c r="G11" s="12">
        <v>8.3333333333333301E-2</v>
      </c>
      <c r="H11" s="11" t="s">
        <v>39</v>
      </c>
      <c r="I11" s="11" t="s">
        <v>40</v>
      </c>
      <c r="J11" s="11" t="s">
        <v>41</v>
      </c>
      <c r="K11" s="9">
        <v>18.7</v>
      </c>
      <c r="L11" s="9">
        <v>5.66</v>
      </c>
      <c r="M11" s="9">
        <v>48.249180000000003</v>
      </c>
      <c r="N11" s="9">
        <v>0</v>
      </c>
    </row>
    <row r="12" spans="1:14" ht="15.75" thickBot="1" x14ac:dyDescent="0.3">
      <c r="A12" s="8">
        <v>385</v>
      </c>
      <c r="B12" s="9">
        <v>1</v>
      </c>
      <c r="C12" s="9">
        <v>2011</v>
      </c>
      <c r="D12" s="10">
        <v>40548</v>
      </c>
      <c r="E12" s="9">
        <v>3</v>
      </c>
      <c r="F12" s="9">
        <v>2</v>
      </c>
      <c r="G12" s="12">
        <v>9.375E-2</v>
      </c>
      <c r="H12" s="11" t="s">
        <v>39</v>
      </c>
      <c r="I12" s="11" t="s">
        <v>40</v>
      </c>
      <c r="J12" s="11" t="s">
        <v>41</v>
      </c>
      <c r="K12" s="9">
        <v>18.440000000000001</v>
      </c>
      <c r="L12" s="9">
        <v>5.66</v>
      </c>
      <c r="M12" s="9">
        <v>48.249180000000003</v>
      </c>
      <c r="N12" s="9">
        <v>0</v>
      </c>
    </row>
    <row r="13" spans="1:14" ht="15.75" thickBot="1" x14ac:dyDescent="0.3">
      <c r="A13" s="8">
        <v>386</v>
      </c>
      <c r="B13" s="9">
        <v>1</v>
      </c>
      <c r="C13" s="9">
        <v>2011</v>
      </c>
      <c r="D13" s="10">
        <v>40548</v>
      </c>
      <c r="E13" s="9">
        <v>3</v>
      </c>
      <c r="F13" s="9">
        <v>3</v>
      </c>
      <c r="G13" s="12">
        <v>0.104166666666667</v>
      </c>
      <c r="H13" s="11" t="s">
        <v>39</v>
      </c>
      <c r="I13" s="11" t="s">
        <v>40</v>
      </c>
      <c r="J13" s="11" t="s">
        <v>41</v>
      </c>
      <c r="K13" s="9">
        <v>18.059999999999999</v>
      </c>
      <c r="L13" s="9">
        <v>5.66</v>
      </c>
      <c r="M13" s="9">
        <v>48.249180000000003</v>
      </c>
      <c r="N13" s="9">
        <v>0</v>
      </c>
    </row>
    <row r="14" spans="1:14" ht="15.75" thickBot="1" x14ac:dyDescent="0.3">
      <c r="A14" s="8">
        <v>387</v>
      </c>
      <c r="B14" s="9">
        <v>1</v>
      </c>
      <c r="C14" s="9">
        <v>2011</v>
      </c>
      <c r="D14" s="10">
        <v>40548</v>
      </c>
      <c r="E14" s="9">
        <v>3</v>
      </c>
      <c r="F14" s="9">
        <v>4</v>
      </c>
      <c r="G14" s="12">
        <v>0.114583333333333</v>
      </c>
      <c r="H14" s="11" t="s">
        <v>39</v>
      </c>
      <c r="I14" s="11" t="s">
        <v>40</v>
      </c>
      <c r="J14" s="11" t="s">
        <v>41</v>
      </c>
      <c r="K14" s="9">
        <v>18.32</v>
      </c>
      <c r="L14" s="9">
        <v>5.66</v>
      </c>
      <c r="M14" s="9">
        <v>48.249180000000003</v>
      </c>
      <c r="N14" s="9">
        <v>0</v>
      </c>
    </row>
    <row r="15" spans="1:14" ht="15.75" thickBot="1" x14ac:dyDescent="0.3">
      <c r="A15" s="8">
        <v>388</v>
      </c>
      <c r="B15" s="9">
        <v>1</v>
      </c>
      <c r="C15" s="9">
        <v>2011</v>
      </c>
      <c r="D15" s="10">
        <v>40548</v>
      </c>
      <c r="E15" s="9">
        <v>4</v>
      </c>
      <c r="F15" s="9">
        <v>1</v>
      </c>
      <c r="G15" s="12">
        <v>0.125</v>
      </c>
      <c r="H15" s="11" t="s">
        <v>39</v>
      </c>
      <c r="I15" s="11" t="s">
        <v>40</v>
      </c>
      <c r="J15" s="11" t="s">
        <v>41</v>
      </c>
      <c r="K15" s="9">
        <v>18.41</v>
      </c>
      <c r="L15" s="9">
        <v>5.66</v>
      </c>
      <c r="M15" s="9">
        <v>48.249180000000003</v>
      </c>
      <c r="N15" s="9">
        <v>0</v>
      </c>
    </row>
    <row r="16" spans="1:14" ht="15.75" thickBot="1" x14ac:dyDescent="0.3">
      <c r="A16" s="8">
        <v>389</v>
      </c>
      <c r="B16" s="9">
        <v>1</v>
      </c>
      <c r="C16" s="9">
        <v>2011</v>
      </c>
      <c r="D16" s="10">
        <v>40548</v>
      </c>
      <c r="E16" s="9">
        <v>4</v>
      </c>
      <c r="F16" s="9">
        <v>2</v>
      </c>
      <c r="G16" s="12">
        <v>0.13541666666666699</v>
      </c>
      <c r="H16" s="11" t="s">
        <v>39</v>
      </c>
      <c r="I16" s="11" t="s">
        <v>40</v>
      </c>
      <c r="J16" s="11" t="s">
        <v>41</v>
      </c>
      <c r="K16" s="9">
        <v>18.73</v>
      </c>
      <c r="L16" s="9">
        <v>5.66</v>
      </c>
      <c r="M16" s="9">
        <v>48.249180000000003</v>
      </c>
      <c r="N16" s="9">
        <v>0</v>
      </c>
    </row>
    <row r="17" spans="1:14" ht="15.75" thickBot="1" x14ac:dyDescent="0.3">
      <c r="A17" s="8">
        <v>390</v>
      </c>
      <c r="B17" s="9">
        <v>1</v>
      </c>
      <c r="C17" s="9">
        <v>2011</v>
      </c>
      <c r="D17" s="10">
        <v>40548</v>
      </c>
      <c r="E17" s="9">
        <v>4</v>
      </c>
      <c r="F17" s="9">
        <v>3</v>
      </c>
      <c r="G17" s="12">
        <v>0.14583333333333301</v>
      </c>
      <c r="H17" s="11" t="s">
        <v>39</v>
      </c>
      <c r="I17" s="11" t="s">
        <v>40</v>
      </c>
      <c r="J17" s="11" t="s">
        <v>41</v>
      </c>
      <c r="K17" s="9">
        <v>19.260000000000002</v>
      </c>
      <c r="L17" s="9">
        <v>5.66</v>
      </c>
      <c r="M17" s="9">
        <v>48.249180000000003</v>
      </c>
      <c r="N17" s="9">
        <v>0</v>
      </c>
    </row>
    <row r="18" spans="1:14" ht="15.75" thickBot="1" x14ac:dyDescent="0.3">
      <c r="A18" s="8">
        <v>391</v>
      </c>
      <c r="B18" s="9">
        <v>1</v>
      </c>
      <c r="C18" s="9">
        <v>2011</v>
      </c>
      <c r="D18" s="10">
        <v>40548</v>
      </c>
      <c r="E18" s="9">
        <v>4</v>
      </c>
      <c r="F18" s="9">
        <v>4</v>
      </c>
      <c r="G18" s="12">
        <v>0.15625</v>
      </c>
      <c r="H18" s="11" t="s">
        <v>39</v>
      </c>
      <c r="I18" s="11" t="s">
        <v>40</v>
      </c>
      <c r="J18" s="11" t="s">
        <v>41</v>
      </c>
      <c r="K18" s="9">
        <v>19.43</v>
      </c>
      <c r="L18" s="9">
        <v>5.66</v>
      </c>
      <c r="M18" s="9">
        <v>48.249180000000003</v>
      </c>
      <c r="N18" s="9">
        <v>0</v>
      </c>
    </row>
    <row r="19" spans="1:14" ht="15.75" thickBot="1" x14ac:dyDescent="0.3">
      <c r="A19" s="8">
        <v>392</v>
      </c>
      <c r="B19" s="9">
        <v>1</v>
      </c>
      <c r="C19" s="9">
        <v>2011</v>
      </c>
      <c r="D19" s="10">
        <v>40548</v>
      </c>
      <c r="E19" s="9">
        <v>5</v>
      </c>
      <c r="F19" s="9">
        <v>1</v>
      </c>
      <c r="G19" s="12">
        <v>0.16666666666666699</v>
      </c>
      <c r="H19" s="11" t="s">
        <v>39</v>
      </c>
      <c r="I19" s="11" t="s">
        <v>40</v>
      </c>
      <c r="J19" s="11" t="s">
        <v>41</v>
      </c>
      <c r="K19" s="9">
        <v>20.97</v>
      </c>
      <c r="L19" s="9">
        <v>5.66</v>
      </c>
      <c r="M19" s="9">
        <v>48.249180000000003</v>
      </c>
      <c r="N19" s="9">
        <v>0</v>
      </c>
    </row>
    <row r="20" spans="1:14" ht="15.75" thickBot="1" x14ac:dyDescent="0.3">
      <c r="A20" s="8">
        <v>393</v>
      </c>
      <c r="B20" s="9">
        <v>1</v>
      </c>
      <c r="C20" s="9">
        <v>2011</v>
      </c>
      <c r="D20" s="10">
        <v>40548</v>
      </c>
      <c r="E20" s="9">
        <v>5</v>
      </c>
      <c r="F20" s="9">
        <v>2</v>
      </c>
      <c r="G20" s="12">
        <v>0.17708333333333301</v>
      </c>
      <c r="H20" s="11" t="s">
        <v>39</v>
      </c>
      <c r="I20" s="11" t="s">
        <v>40</v>
      </c>
      <c r="J20" s="11" t="s">
        <v>41</v>
      </c>
      <c r="K20" s="9">
        <v>21.21</v>
      </c>
      <c r="L20" s="9">
        <v>5.66</v>
      </c>
      <c r="M20" s="9">
        <v>48.249180000000003</v>
      </c>
      <c r="N20" s="9">
        <v>0</v>
      </c>
    </row>
    <row r="21" spans="1:14" ht="15.75" thickBot="1" x14ac:dyDescent="0.3">
      <c r="A21" s="8">
        <v>394</v>
      </c>
      <c r="B21" s="9">
        <v>1</v>
      </c>
      <c r="C21" s="9">
        <v>2011</v>
      </c>
      <c r="D21" s="10">
        <v>40548</v>
      </c>
      <c r="E21" s="9">
        <v>5</v>
      </c>
      <c r="F21" s="9">
        <v>3</v>
      </c>
      <c r="G21" s="12">
        <v>0.1875</v>
      </c>
      <c r="H21" s="11" t="s">
        <v>39</v>
      </c>
      <c r="I21" s="11" t="s">
        <v>40</v>
      </c>
      <c r="J21" s="11" t="s">
        <v>41</v>
      </c>
      <c r="K21" s="9">
        <v>21.08</v>
      </c>
      <c r="L21" s="9">
        <v>5.66</v>
      </c>
      <c r="M21" s="9">
        <v>48.249180000000003</v>
      </c>
      <c r="N21" s="9">
        <v>0</v>
      </c>
    </row>
    <row r="22" spans="1:14" ht="15.75" thickBot="1" x14ac:dyDescent="0.3">
      <c r="A22" s="8">
        <v>395</v>
      </c>
      <c r="B22" s="9">
        <v>1</v>
      </c>
      <c r="C22" s="9">
        <v>2011</v>
      </c>
      <c r="D22" s="10">
        <v>40548</v>
      </c>
      <c r="E22" s="9">
        <v>5</v>
      </c>
      <c r="F22" s="9">
        <v>4</v>
      </c>
      <c r="G22" s="12">
        <v>0.19791666666666699</v>
      </c>
      <c r="H22" s="11" t="s">
        <v>39</v>
      </c>
      <c r="I22" s="11" t="s">
        <v>40</v>
      </c>
      <c r="J22" s="11" t="s">
        <v>41</v>
      </c>
      <c r="K22" s="9">
        <v>21.56</v>
      </c>
      <c r="L22" s="9">
        <v>5.66</v>
      </c>
      <c r="M22" s="9">
        <v>48.249180000000003</v>
      </c>
      <c r="N22" s="9">
        <v>0</v>
      </c>
    </row>
    <row r="23" spans="1:14" ht="15.75" thickBot="1" x14ac:dyDescent="0.3">
      <c r="A23" s="8">
        <v>396</v>
      </c>
      <c r="B23" s="9">
        <v>1</v>
      </c>
      <c r="C23" s="9">
        <v>2011</v>
      </c>
      <c r="D23" s="10">
        <v>40548</v>
      </c>
      <c r="E23" s="9">
        <v>6</v>
      </c>
      <c r="F23" s="9">
        <v>1</v>
      </c>
      <c r="G23" s="12">
        <v>0.20833333333333301</v>
      </c>
      <c r="H23" s="11" t="s">
        <v>39</v>
      </c>
      <c r="I23" s="11" t="s">
        <v>40</v>
      </c>
      <c r="J23" s="11" t="s">
        <v>41</v>
      </c>
      <c r="K23" s="9">
        <v>21.59</v>
      </c>
      <c r="L23" s="9">
        <v>5.66</v>
      </c>
      <c r="M23" s="9">
        <v>48.249180000000003</v>
      </c>
      <c r="N23" s="9">
        <v>0</v>
      </c>
    </row>
    <row r="24" spans="1:14" ht="15.75" thickBot="1" x14ac:dyDescent="0.3">
      <c r="A24" s="8">
        <v>397</v>
      </c>
      <c r="B24" s="9">
        <v>1</v>
      </c>
      <c r="C24" s="9">
        <v>2011</v>
      </c>
      <c r="D24" s="10">
        <v>40548</v>
      </c>
      <c r="E24" s="9">
        <v>6</v>
      </c>
      <c r="F24" s="9">
        <v>2</v>
      </c>
      <c r="G24" s="12">
        <v>0.21875</v>
      </c>
      <c r="H24" s="11" t="s">
        <v>39</v>
      </c>
      <c r="I24" s="11" t="s">
        <v>40</v>
      </c>
      <c r="J24" s="11" t="s">
        <v>41</v>
      </c>
      <c r="K24" s="9">
        <v>22.33</v>
      </c>
      <c r="L24" s="9">
        <v>5.66</v>
      </c>
      <c r="M24" s="9">
        <v>48.249180000000003</v>
      </c>
      <c r="N24" s="9">
        <v>0</v>
      </c>
    </row>
    <row r="25" spans="1:14" ht="15.75" thickBot="1" x14ac:dyDescent="0.3">
      <c r="A25" s="8">
        <v>398</v>
      </c>
      <c r="B25" s="9">
        <v>1</v>
      </c>
      <c r="C25" s="9">
        <v>2011</v>
      </c>
      <c r="D25" s="10">
        <v>40548</v>
      </c>
      <c r="E25" s="9">
        <v>6</v>
      </c>
      <c r="F25" s="9">
        <v>3</v>
      </c>
      <c r="G25" s="12">
        <v>0.22916666666666699</v>
      </c>
      <c r="H25" s="11" t="s">
        <v>39</v>
      </c>
      <c r="I25" s="11" t="s">
        <v>40</v>
      </c>
      <c r="J25" s="11" t="s">
        <v>41</v>
      </c>
      <c r="K25" s="9">
        <v>25.19</v>
      </c>
      <c r="L25" s="9">
        <v>5.66</v>
      </c>
      <c r="M25" s="9">
        <v>48.249180000000003</v>
      </c>
      <c r="N25" s="9">
        <v>0</v>
      </c>
    </row>
    <row r="26" spans="1:14" ht="15.75" thickBot="1" x14ac:dyDescent="0.3">
      <c r="A26" s="8">
        <v>399</v>
      </c>
      <c r="B26" s="9">
        <v>1</v>
      </c>
      <c r="C26" s="9">
        <v>2011</v>
      </c>
      <c r="D26" s="10">
        <v>40548</v>
      </c>
      <c r="E26" s="9">
        <v>6</v>
      </c>
      <c r="F26" s="9">
        <v>4</v>
      </c>
      <c r="G26" s="12">
        <v>0.23958333333333301</v>
      </c>
      <c r="H26" s="11" t="s">
        <v>39</v>
      </c>
      <c r="I26" s="11" t="s">
        <v>40</v>
      </c>
      <c r="J26" s="11" t="s">
        <v>41</v>
      </c>
      <c r="K26" s="9">
        <v>25.55</v>
      </c>
      <c r="L26" s="9">
        <v>5.66</v>
      </c>
      <c r="M26" s="9">
        <v>48.249180000000003</v>
      </c>
      <c r="N26" s="9">
        <v>0</v>
      </c>
    </row>
    <row r="27" spans="1:14" ht="15.75" thickBot="1" x14ac:dyDescent="0.3">
      <c r="A27" s="8">
        <v>400</v>
      </c>
      <c r="B27" s="9">
        <v>1</v>
      </c>
      <c r="C27" s="9">
        <v>2011</v>
      </c>
      <c r="D27" s="10">
        <v>40548</v>
      </c>
      <c r="E27" s="9">
        <v>7</v>
      </c>
      <c r="F27" s="9">
        <v>1</v>
      </c>
      <c r="G27" s="12">
        <v>0.25</v>
      </c>
      <c r="H27" s="11" t="s">
        <v>39</v>
      </c>
      <c r="I27" s="11" t="s">
        <v>40</v>
      </c>
      <c r="J27" s="11" t="s">
        <v>41</v>
      </c>
      <c r="K27" s="9">
        <v>28.81</v>
      </c>
      <c r="L27" s="9">
        <v>5.66</v>
      </c>
      <c r="M27" s="9">
        <v>48.249180000000003</v>
      </c>
      <c r="N27" s="9">
        <v>0</v>
      </c>
    </row>
    <row r="28" spans="1:14" ht="15.75" thickBot="1" x14ac:dyDescent="0.3">
      <c r="A28" s="8">
        <v>401</v>
      </c>
      <c r="B28" s="9">
        <v>1</v>
      </c>
      <c r="C28" s="9">
        <v>2011</v>
      </c>
      <c r="D28" s="10">
        <v>40548</v>
      </c>
      <c r="E28" s="9">
        <v>7</v>
      </c>
      <c r="F28" s="9">
        <v>2</v>
      </c>
      <c r="G28" s="12">
        <v>0.26041666666666702</v>
      </c>
      <c r="H28" s="11" t="s">
        <v>39</v>
      </c>
      <c r="I28" s="11" t="s">
        <v>40</v>
      </c>
      <c r="J28" s="11" t="s">
        <v>41</v>
      </c>
      <c r="K28" s="9">
        <v>32.909999999999997</v>
      </c>
      <c r="L28" s="9">
        <v>5.66</v>
      </c>
      <c r="M28" s="9">
        <v>48.249180000000003</v>
      </c>
      <c r="N28" s="9">
        <v>0</v>
      </c>
    </row>
    <row r="29" spans="1:14" ht="15.75" thickBot="1" x14ac:dyDescent="0.3">
      <c r="A29" s="8">
        <v>402</v>
      </c>
      <c r="B29" s="9">
        <v>1</v>
      </c>
      <c r="C29" s="9">
        <v>2011</v>
      </c>
      <c r="D29" s="10">
        <v>40548</v>
      </c>
      <c r="E29" s="9">
        <v>7</v>
      </c>
      <c r="F29" s="9">
        <v>3</v>
      </c>
      <c r="G29" s="12">
        <v>0.27083333333333298</v>
      </c>
      <c r="H29" s="11" t="s">
        <v>39</v>
      </c>
      <c r="I29" s="11" t="s">
        <v>40</v>
      </c>
      <c r="J29" s="11" t="s">
        <v>41</v>
      </c>
      <c r="K29" s="9">
        <v>61.63</v>
      </c>
      <c r="L29" s="9">
        <v>5.66</v>
      </c>
      <c r="M29" s="9">
        <v>48.249180000000003</v>
      </c>
      <c r="N29" s="9">
        <v>1</v>
      </c>
    </row>
    <row r="30" spans="1:14" ht="15.75" thickBot="1" x14ac:dyDescent="0.3">
      <c r="A30" s="8">
        <v>403</v>
      </c>
      <c r="B30" s="9">
        <v>1</v>
      </c>
      <c r="C30" s="9">
        <v>2011</v>
      </c>
      <c r="D30" s="10">
        <v>40548</v>
      </c>
      <c r="E30" s="9">
        <v>7</v>
      </c>
      <c r="F30" s="9">
        <v>4</v>
      </c>
      <c r="G30" s="12">
        <v>0.28125</v>
      </c>
      <c r="H30" s="11" t="s">
        <v>39</v>
      </c>
      <c r="I30" s="11" t="s">
        <v>40</v>
      </c>
      <c r="J30" s="11" t="s">
        <v>41</v>
      </c>
      <c r="K30" s="9">
        <v>1560.06</v>
      </c>
      <c r="L30" s="9">
        <v>5.66</v>
      </c>
      <c r="M30" s="9">
        <v>48.249180000000003</v>
      </c>
      <c r="N30" s="9">
        <v>1</v>
      </c>
    </row>
    <row r="31" spans="1:14" ht="15.75" thickBot="1" x14ac:dyDescent="0.3">
      <c r="A31" s="8">
        <v>404</v>
      </c>
      <c r="B31" s="9">
        <v>1</v>
      </c>
      <c r="C31" s="9">
        <v>2011</v>
      </c>
      <c r="D31" s="10">
        <v>40548</v>
      </c>
      <c r="E31" s="9">
        <v>8</v>
      </c>
      <c r="F31" s="9">
        <v>1</v>
      </c>
      <c r="G31" s="12">
        <v>0.29166666666666702</v>
      </c>
      <c r="H31" s="11" t="s">
        <v>39</v>
      </c>
      <c r="I31" s="11" t="s">
        <v>40</v>
      </c>
      <c r="J31" s="11" t="s">
        <v>41</v>
      </c>
      <c r="K31" s="9">
        <v>753.77</v>
      </c>
      <c r="L31" s="9">
        <v>5.66</v>
      </c>
      <c r="M31" s="9">
        <v>48.249180000000003</v>
      </c>
      <c r="N31" s="9">
        <v>1</v>
      </c>
    </row>
    <row r="32" spans="1:14" ht="15.75" thickBot="1" x14ac:dyDescent="0.3">
      <c r="A32" s="8">
        <v>405</v>
      </c>
      <c r="B32" s="9">
        <v>1</v>
      </c>
      <c r="C32" s="9">
        <v>2011</v>
      </c>
      <c r="D32" s="10">
        <v>40548</v>
      </c>
      <c r="E32" s="9">
        <v>8</v>
      </c>
      <c r="F32" s="9">
        <v>2</v>
      </c>
      <c r="G32" s="12">
        <v>0.30208333333333298</v>
      </c>
      <c r="H32" s="11" t="s">
        <v>39</v>
      </c>
      <c r="I32" s="11" t="s">
        <v>40</v>
      </c>
      <c r="J32" s="11" t="s">
        <v>41</v>
      </c>
      <c r="K32" s="9">
        <v>114.93</v>
      </c>
      <c r="L32" s="9">
        <v>5.66</v>
      </c>
      <c r="M32" s="9">
        <v>48.249180000000003</v>
      </c>
      <c r="N32" s="9">
        <v>1</v>
      </c>
    </row>
    <row r="33" spans="1:14" ht="15.75" thickBot="1" x14ac:dyDescent="0.3">
      <c r="A33" s="8">
        <v>406</v>
      </c>
      <c r="B33" s="9">
        <v>1</v>
      </c>
      <c r="C33" s="9">
        <v>2011</v>
      </c>
      <c r="D33" s="10">
        <v>40548</v>
      </c>
      <c r="E33" s="9">
        <v>8</v>
      </c>
      <c r="F33" s="9">
        <v>3</v>
      </c>
      <c r="G33" s="12">
        <v>0.3125</v>
      </c>
      <c r="H33" s="11" t="s">
        <v>39</v>
      </c>
      <c r="I33" s="11" t="s">
        <v>40</v>
      </c>
      <c r="J33" s="11" t="s">
        <v>41</v>
      </c>
      <c r="K33" s="9">
        <v>37.15</v>
      </c>
      <c r="L33" s="9">
        <v>5.66</v>
      </c>
      <c r="M33" s="9">
        <v>48.249180000000003</v>
      </c>
      <c r="N33" s="9">
        <v>0</v>
      </c>
    </row>
    <row r="34" spans="1:14" ht="15.75" thickBot="1" x14ac:dyDescent="0.3">
      <c r="A34" s="8">
        <v>407</v>
      </c>
      <c r="B34" s="9">
        <v>1</v>
      </c>
      <c r="C34" s="9">
        <v>2011</v>
      </c>
      <c r="D34" s="10">
        <v>40548</v>
      </c>
      <c r="E34" s="9">
        <v>8</v>
      </c>
      <c r="F34" s="9">
        <v>4</v>
      </c>
      <c r="G34" s="12">
        <v>0.32291666666666702</v>
      </c>
      <c r="H34" s="11" t="s">
        <v>39</v>
      </c>
      <c r="I34" s="11" t="s">
        <v>40</v>
      </c>
      <c r="J34" s="11" t="s">
        <v>41</v>
      </c>
      <c r="K34" s="9">
        <v>32.520000000000003</v>
      </c>
      <c r="L34" s="9">
        <v>5.66</v>
      </c>
      <c r="M34" s="9">
        <v>48.249180000000003</v>
      </c>
      <c r="N34" s="9">
        <v>0</v>
      </c>
    </row>
    <row r="35" spans="1:14" ht="15.75" thickBot="1" x14ac:dyDescent="0.3">
      <c r="A35" s="8">
        <v>408</v>
      </c>
      <c r="B35" s="9">
        <v>1</v>
      </c>
      <c r="C35" s="9">
        <v>2011</v>
      </c>
      <c r="D35" s="10">
        <v>40548</v>
      </c>
      <c r="E35" s="9">
        <v>9</v>
      </c>
      <c r="F35" s="9">
        <v>1</v>
      </c>
      <c r="G35" s="12">
        <v>0.33333333333333298</v>
      </c>
      <c r="H35" s="11" t="s">
        <v>39</v>
      </c>
      <c r="I35" s="11" t="s">
        <v>40</v>
      </c>
      <c r="J35" s="11" t="s">
        <v>41</v>
      </c>
      <c r="K35" s="9">
        <v>31.6</v>
      </c>
      <c r="L35" s="9">
        <v>5.66</v>
      </c>
      <c r="M35" s="9">
        <v>48.249180000000003</v>
      </c>
      <c r="N35" s="9">
        <v>0</v>
      </c>
    </row>
    <row r="36" spans="1:14" ht="15.75" thickBot="1" x14ac:dyDescent="0.3">
      <c r="A36" s="8">
        <v>410</v>
      </c>
      <c r="B36" s="9">
        <v>1</v>
      </c>
      <c r="C36" s="9">
        <v>2011</v>
      </c>
      <c r="D36" s="10">
        <v>40548</v>
      </c>
      <c r="E36" s="9">
        <v>9</v>
      </c>
      <c r="F36" s="9">
        <v>3</v>
      </c>
      <c r="G36" s="12">
        <v>0.34375</v>
      </c>
      <c r="H36" s="11" t="s">
        <v>39</v>
      </c>
      <c r="I36" s="11" t="s">
        <v>40</v>
      </c>
      <c r="J36" s="11" t="s">
        <v>41</v>
      </c>
      <c r="K36" s="9">
        <v>31.56</v>
      </c>
      <c r="L36" s="9">
        <v>5.66</v>
      </c>
      <c r="M36" s="9">
        <v>48.249180000000003</v>
      </c>
      <c r="N36" s="9">
        <v>0</v>
      </c>
    </row>
    <row r="37" spans="1:14" ht="15.75" thickBot="1" x14ac:dyDescent="0.3">
      <c r="A37" s="8">
        <v>411</v>
      </c>
      <c r="B37" s="9">
        <v>1</v>
      </c>
      <c r="C37" s="9">
        <v>2011</v>
      </c>
      <c r="D37" s="10">
        <v>40548</v>
      </c>
      <c r="E37" s="9">
        <v>9</v>
      </c>
      <c r="F37" s="9">
        <v>4</v>
      </c>
      <c r="G37" s="12">
        <v>0.35416666666666702</v>
      </c>
      <c r="H37" s="11" t="s">
        <v>39</v>
      </c>
      <c r="I37" s="11" t="s">
        <v>40</v>
      </c>
      <c r="J37" s="11" t="s">
        <v>41</v>
      </c>
      <c r="K37" s="9">
        <v>33.729999999999997</v>
      </c>
      <c r="L37" s="9">
        <v>5.66</v>
      </c>
      <c r="M37" s="9">
        <v>48.249180000000003</v>
      </c>
      <c r="N37" s="9">
        <v>0</v>
      </c>
    </row>
    <row r="38" spans="1:14" ht="15.75" thickBot="1" x14ac:dyDescent="0.3">
      <c r="A38" s="8">
        <v>412</v>
      </c>
      <c r="B38" s="9">
        <v>1</v>
      </c>
      <c r="C38" s="9">
        <v>2011</v>
      </c>
      <c r="D38" s="10">
        <v>40548</v>
      </c>
      <c r="E38" s="9">
        <v>10</v>
      </c>
      <c r="F38" s="9">
        <v>1</v>
      </c>
      <c r="G38" s="12">
        <v>0.36458333333333298</v>
      </c>
      <c r="H38" s="11" t="s">
        <v>39</v>
      </c>
      <c r="I38" s="11" t="s">
        <v>40</v>
      </c>
      <c r="J38" s="11" t="s">
        <v>41</v>
      </c>
      <c r="K38" s="9">
        <v>34.47</v>
      </c>
      <c r="L38" s="9">
        <v>5.66</v>
      </c>
      <c r="M38" s="9">
        <v>48.249180000000003</v>
      </c>
      <c r="N38" s="9">
        <v>0</v>
      </c>
    </row>
    <row r="39" spans="1:14" ht="15.75" thickBot="1" x14ac:dyDescent="0.3">
      <c r="A39" s="8">
        <v>413</v>
      </c>
      <c r="B39" s="9">
        <v>1</v>
      </c>
      <c r="C39" s="9">
        <v>2011</v>
      </c>
      <c r="D39" s="10">
        <v>40548</v>
      </c>
      <c r="E39" s="9">
        <v>10</v>
      </c>
      <c r="F39" s="9">
        <v>2</v>
      </c>
      <c r="G39" s="12">
        <v>0.375</v>
      </c>
      <c r="H39" s="11" t="s">
        <v>39</v>
      </c>
      <c r="I39" s="11" t="s">
        <v>40</v>
      </c>
      <c r="J39" s="11" t="s">
        <v>41</v>
      </c>
      <c r="K39" s="9">
        <v>35.26</v>
      </c>
      <c r="L39" s="9">
        <v>5.66</v>
      </c>
      <c r="M39" s="9">
        <v>48.249180000000003</v>
      </c>
      <c r="N39" s="9">
        <v>0</v>
      </c>
    </row>
    <row r="40" spans="1:14" ht="15.75" thickBot="1" x14ac:dyDescent="0.3">
      <c r="A40" s="8">
        <v>414</v>
      </c>
      <c r="B40" s="9">
        <v>1</v>
      </c>
      <c r="C40" s="9">
        <v>2011</v>
      </c>
      <c r="D40" s="10">
        <v>40548</v>
      </c>
      <c r="E40" s="9">
        <v>10</v>
      </c>
      <c r="F40" s="9">
        <v>3</v>
      </c>
      <c r="G40" s="12">
        <v>0.38541666666666702</v>
      </c>
      <c r="H40" s="11" t="s">
        <v>39</v>
      </c>
      <c r="I40" s="11" t="s">
        <v>40</v>
      </c>
      <c r="J40" s="11" t="s">
        <v>41</v>
      </c>
      <c r="K40" s="9">
        <v>38.85</v>
      </c>
      <c r="L40" s="9">
        <v>5.66</v>
      </c>
      <c r="M40" s="9">
        <v>48.249180000000003</v>
      </c>
      <c r="N40" s="9">
        <v>0</v>
      </c>
    </row>
    <row r="41" spans="1:14" ht="15.75" thickBot="1" x14ac:dyDescent="0.3">
      <c r="A41" s="8">
        <v>415</v>
      </c>
      <c r="B41" s="9">
        <v>1</v>
      </c>
      <c r="C41" s="9">
        <v>2011</v>
      </c>
      <c r="D41" s="10">
        <v>40548</v>
      </c>
      <c r="E41" s="9">
        <v>10</v>
      </c>
      <c r="F41" s="9">
        <v>4</v>
      </c>
      <c r="G41" s="12">
        <v>0.39583333333333298</v>
      </c>
      <c r="H41" s="11" t="s">
        <v>39</v>
      </c>
      <c r="I41" s="11" t="s">
        <v>40</v>
      </c>
      <c r="J41" s="11" t="s">
        <v>41</v>
      </c>
      <c r="K41" s="9">
        <v>40.36</v>
      </c>
      <c r="L41" s="9">
        <v>5.66</v>
      </c>
      <c r="M41" s="9">
        <v>48.249180000000003</v>
      </c>
      <c r="N41" s="9">
        <v>0</v>
      </c>
    </row>
    <row r="42" spans="1:14" ht="15.75" thickBot="1" x14ac:dyDescent="0.3">
      <c r="A42" s="8">
        <v>416</v>
      </c>
      <c r="B42" s="9">
        <v>1</v>
      </c>
      <c r="C42" s="9">
        <v>2011</v>
      </c>
      <c r="D42" s="10">
        <v>40548</v>
      </c>
      <c r="E42" s="9">
        <v>11</v>
      </c>
      <c r="F42" s="9">
        <v>1</v>
      </c>
      <c r="G42" s="12">
        <v>0.40625</v>
      </c>
      <c r="H42" s="11" t="s">
        <v>39</v>
      </c>
      <c r="I42" s="11" t="s">
        <v>40</v>
      </c>
      <c r="J42" s="11" t="s">
        <v>41</v>
      </c>
      <c r="K42" s="9">
        <v>45.56</v>
      </c>
      <c r="L42" s="9">
        <v>5.66</v>
      </c>
      <c r="M42" s="9">
        <v>48.249180000000003</v>
      </c>
      <c r="N42" s="9">
        <v>0</v>
      </c>
    </row>
    <row r="43" spans="1:14" ht="15.75" thickBot="1" x14ac:dyDescent="0.3">
      <c r="A43" s="8">
        <v>417</v>
      </c>
      <c r="B43" s="9">
        <v>1</v>
      </c>
      <c r="C43" s="9">
        <v>2011</v>
      </c>
      <c r="D43" s="10">
        <v>40548</v>
      </c>
      <c r="E43" s="9">
        <v>11</v>
      </c>
      <c r="F43" s="9">
        <v>2</v>
      </c>
      <c r="G43" s="12">
        <v>0.41666666666666702</v>
      </c>
      <c r="H43" s="11" t="s">
        <v>39</v>
      </c>
      <c r="I43" s="11" t="s">
        <v>40</v>
      </c>
      <c r="J43" s="11" t="s">
        <v>41</v>
      </c>
      <c r="K43" s="9">
        <v>57.62</v>
      </c>
      <c r="L43" s="9">
        <v>5.66</v>
      </c>
      <c r="M43" s="9">
        <v>48.249180000000003</v>
      </c>
      <c r="N43" s="9">
        <v>1</v>
      </c>
    </row>
    <row r="44" spans="1:14" ht="15.75" thickBot="1" x14ac:dyDescent="0.3">
      <c r="A44" s="8">
        <v>418</v>
      </c>
      <c r="B44" s="9">
        <v>1</v>
      </c>
      <c r="C44" s="9">
        <v>2011</v>
      </c>
      <c r="D44" s="10">
        <v>40548</v>
      </c>
      <c r="E44" s="9">
        <v>11</v>
      </c>
      <c r="F44" s="9">
        <v>3</v>
      </c>
      <c r="G44" s="12">
        <v>0.42708333333333298</v>
      </c>
      <c r="H44" s="11" t="s">
        <v>39</v>
      </c>
      <c r="I44" s="11" t="s">
        <v>40</v>
      </c>
      <c r="J44" s="11" t="s">
        <v>41</v>
      </c>
      <c r="K44" s="9">
        <v>44.31</v>
      </c>
      <c r="L44" s="9">
        <v>5.66</v>
      </c>
      <c r="M44" s="9">
        <v>48.249180000000003</v>
      </c>
      <c r="N44" s="9">
        <v>0</v>
      </c>
    </row>
    <row r="45" spans="1:14" ht="15.75" thickBot="1" x14ac:dyDescent="0.3">
      <c r="A45" s="8">
        <v>419</v>
      </c>
      <c r="B45" s="9">
        <v>1</v>
      </c>
      <c r="C45" s="9">
        <v>2011</v>
      </c>
      <c r="D45" s="10">
        <v>40548</v>
      </c>
      <c r="E45" s="9">
        <v>11</v>
      </c>
      <c r="F45" s="9">
        <v>4</v>
      </c>
      <c r="G45" s="12">
        <v>0.4375</v>
      </c>
      <c r="H45" s="11" t="s">
        <v>39</v>
      </c>
      <c r="I45" s="11" t="s">
        <v>40</v>
      </c>
      <c r="J45" s="11" t="s">
        <v>41</v>
      </c>
      <c r="K45" s="9">
        <v>51.72</v>
      </c>
      <c r="L45" s="9">
        <v>5.66</v>
      </c>
      <c r="M45" s="9">
        <v>48.249180000000003</v>
      </c>
      <c r="N45" s="9">
        <v>1</v>
      </c>
    </row>
    <row r="46" spans="1:14" ht="15.75" thickBot="1" x14ac:dyDescent="0.3">
      <c r="A46" s="8">
        <v>420</v>
      </c>
      <c r="B46" s="9">
        <v>1</v>
      </c>
      <c r="C46" s="9">
        <v>2011</v>
      </c>
      <c r="D46" s="10">
        <v>40548</v>
      </c>
      <c r="E46" s="9">
        <v>12</v>
      </c>
      <c r="F46" s="9">
        <v>1</v>
      </c>
      <c r="G46" s="12">
        <v>0.44791666666666702</v>
      </c>
      <c r="H46" s="11" t="s">
        <v>39</v>
      </c>
      <c r="I46" s="11" t="s">
        <v>40</v>
      </c>
      <c r="J46" s="11" t="s">
        <v>41</v>
      </c>
      <c r="K46" s="9">
        <v>50.57</v>
      </c>
      <c r="L46" s="9">
        <v>5.66</v>
      </c>
      <c r="M46" s="9">
        <v>48.249180000000003</v>
      </c>
      <c r="N46" s="9">
        <v>1</v>
      </c>
    </row>
    <row r="47" spans="1:14" ht="15.75" thickBot="1" x14ac:dyDescent="0.3">
      <c r="A47" s="8">
        <v>421</v>
      </c>
      <c r="B47" s="9">
        <v>1</v>
      </c>
      <c r="C47" s="9">
        <v>2011</v>
      </c>
      <c r="D47" s="10">
        <v>40548</v>
      </c>
      <c r="E47" s="9">
        <v>12</v>
      </c>
      <c r="F47" s="9">
        <v>2</v>
      </c>
      <c r="G47" s="12">
        <v>0.45833333333333298</v>
      </c>
      <c r="H47" s="11" t="s">
        <v>39</v>
      </c>
      <c r="I47" s="11" t="s">
        <v>40</v>
      </c>
      <c r="J47" s="11" t="s">
        <v>41</v>
      </c>
      <c r="K47" s="9">
        <v>44.46</v>
      </c>
      <c r="L47" s="9">
        <v>5.66</v>
      </c>
      <c r="M47" s="9">
        <v>48.249180000000003</v>
      </c>
      <c r="N47" s="9">
        <v>0</v>
      </c>
    </row>
    <row r="48" spans="1:14" ht="15.75" thickBot="1" x14ac:dyDescent="0.3">
      <c r="A48" s="8">
        <v>422</v>
      </c>
      <c r="B48" s="9">
        <v>1</v>
      </c>
      <c r="C48" s="9">
        <v>2011</v>
      </c>
      <c r="D48" s="10">
        <v>40548</v>
      </c>
      <c r="E48" s="9">
        <v>12</v>
      </c>
      <c r="F48" s="9">
        <v>3</v>
      </c>
      <c r="G48" s="12">
        <v>0.46875</v>
      </c>
      <c r="H48" s="11" t="s">
        <v>39</v>
      </c>
      <c r="I48" s="11" t="s">
        <v>40</v>
      </c>
      <c r="J48" s="11" t="s">
        <v>41</v>
      </c>
      <c r="K48" s="9">
        <v>36.9</v>
      </c>
      <c r="L48" s="9">
        <v>5.66</v>
      </c>
      <c r="M48" s="9">
        <v>48.249180000000003</v>
      </c>
      <c r="N48" s="9">
        <v>0</v>
      </c>
    </row>
    <row r="49" spans="1:14" ht="15.75" thickBot="1" x14ac:dyDescent="0.3">
      <c r="A49" s="8">
        <v>423</v>
      </c>
      <c r="B49" s="9">
        <v>1</v>
      </c>
      <c r="C49" s="9">
        <v>2011</v>
      </c>
      <c r="D49" s="10">
        <v>40548</v>
      </c>
      <c r="E49" s="9">
        <v>12</v>
      </c>
      <c r="F49" s="9">
        <v>4</v>
      </c>
      <c r="G49" s="12">
        <v>0.47916666666666702</v>
      </c>
      <c r="H49" s="11" t="s">
        <v>39</v>
      </c>
      <c r="I49" s="11" t="s">
        <v>40</v>
      </c>
      <c r="J49" s="11" t="s">
        <v>41</v>
      </c>
      <c r="K49" s="9">
        <v>33.97</v>
      </c>
      <c r="L49" s="9">
        <v>5.66</v>
      </c>
      <c r="M49" s="9">
        <v>48.249180000000003</v>
      </c>
      <c r="N49" s="9">
        <v>0</v>
      </c>
    </row>
    <row r="50" spans="1:14" ht="15.75" thickBot="1" x14ac:dyDescent="0.3">
      <c r="A50" s="8">
        <v>424</v>
      </c>
      <c r="B50" s="9">
        <v>1</v>
      </c>
      <c r="C50" s="9">
        <v>2011</v>
      </c>
      <c r="D50" s="10">
        <v>40548</v>
      </c>
      <c r="E50" s="9">
        <v>13</v>
      </c>
      <c r="F50" s="9">
        <v>1</v>
      </c>
      <c r="G50" s="12">
        <v>0.48958333333333298</v>
      </c>
      <c r="H50" s="11" t="s">
        <v>39</v>
      </c>
      <c r="I50" s="11" t="s">
        <v>40</v>
      </c>
      <c r="J50" s="11" t="s">
        <v>41</v>
      </c>
      <c r="K50" s="9">
        <v>33.56</v>
      </c>
      <c r="L50" s="9">
        <v>5.66</v>
      </c>
      <c r="M50" s="9">
        <v>48.249180000000003</v>
      </c>
      <c r="N50" s="9">
        <v>0</v>
      </c>
    </row>
    <row r="51" spans="1:14" ht="15.75" thickBot="1" x14ac:dyDescent="0.3">
      <c r="A51" s="8">
        <v>425</v>
      </c>
      <c r="B51" s="9">
        <v>1</v>
      </c>
      <c r="C51" s="9">
        <v>2011</v>
      </c>
      <c r="D51" s="10">
        <v>40548</v>
      </c>
      <c r="E51" s="9">
        <v>13</v>
      </c>
      <c r="F51" s="9">
        <v>2</v>
      </c>
      <c r="G51" s="12">
        <v>0.5</v>
      </c>
      <c r="H51" s="11" t="s">
        <v>39</v>
      </c>
      <c r="I51" s="11" t="s">
        <v>40</v>
      </c>
      <c r="J51" s="11" t="s">
        <v>41</v>
      </c>
      <c r="K51" s="9">
        <v>33.99</v>
      </c>
      <c r="L51" s="9">
        <v>5.66</v>
      </c>
      <c r="M51" s="9">
        <v>48.249180000000003</v>
      </c>
      <c r="N51" s="9">
        <v>0</v>
      </c>
    </row>
    <row r="52" spans="1:14" ht="15.75" thickBot="1" x14ac:dyDescent="0.3">
      <c r="A52" s="8">
        <v>426</v>
      </c>
      <c r="B52" s="9">
        <v>1</v>
      </c>
      <c r="C52" s="9">
        <v>2011</v>
      </c>
      <c r="D52" s="10">
        <v>40548</v>
      </c>
      <c r="E52" s="9">
        <v>13</v>
      </c>
      <c r="F52" s="9">
        <v>3</v>
      </c>
      <c r="G52" s="12">
        <v>0.51041666666666696</v>
      </c>
      <c r="H52" s="11" t="s">
        <v>39</v>
      </c>
      <c r="I52" s="11" t="s">
        <v>40</v>
      </c>
      <c r="J52" s="11" t="s">
        <v>41</v>
      </c>
      <c r="K52" s="9">
        <v>34</v>
      </c>
      <c r="L52" s="9">
        <v>5.66</v>
      </c>
      <c r="M52" s="9">
        <v>48.249180000000003</v>
      </c>
      <c r="N52" s="9">
        <v>0</v>
      </c>
    </row>
    <row r="53" spans="1:14" ht="15.75" thickBot="1" x14ac:dyDescent="0.3">
      <c r="A53" s="8">
        <v>427</v>
      </c>
      <c r="B53" s="9">
        <v>1</v>
      </c>
      <c r="C53" s="9">
        <v>2011</v>
      </c>
      <c r="D53" s="10">
        <v>40548</v>
      </c>
      <c r="E53" s="9">
        <v>13</v>
      </c>
      <c r="F53" s="9">
        <v>4</v>
      </c>
      <c r="G53" s="12">
        <v>0.52083333333333304</v>
      </c>
      <c r="H53" s="11" t="s">
        <v>39</v>
      </c>
      <c r="I53" s="11" t="s">
        <v>40</v>
      </c>
      <c r="J53" s="11" t="s">
        <v>41</v>
      </c>
      <c r="K53" s="9">
        <v>31.84</v>
      </c>
      <c r="L53" s="9">
        <v>5.66</v>
      </c>
      <c r="M53" s="9">
        <v>48.249180000000003</v>
      </c>
      <c r="N53" s="9">
        <v>0</v>
      </c>
    </row>
    <row r="54" spans="1:14" ht="15.75" thickBot="1" x14ac:dyDescent="0.3">
      <c r="A54" s="8">
        <v>428</v>
      </c>
      <c r="B54" s="9">
        <v>1</v>
      </c>
      <c r="C54" s="9">
        <v>2011</v>
      </c>
      <c r="D54" s="10">
        <v>40548</v>
      </c>
      <c r="E54" s="9">
        <v>14</v>
      </c>
      <c r="F54" s="9">
        <v>1</v>
      </c>
      <c r="G54" s="12">
        <v>0.53125</v>
      </c>
      <c r="H54" s="11" t="s">
        <v>39</v>
      </c>
      <c r="I54" s="11" t="s">
        <v>40</v>
      </c>
      <c r="J54" s="11" t="s">
        <v>41</v>
      </c>
      <c r="K54" s="9">
        <v>30.64</v>
      </c>
      <c r="L54" s="9">
        <v>5.66</v>
      </c>
      <c r="M54" s="9">
        <v>48.249180000000003</v>
      </c>
      <c r="N54" s="9">
        <v>0</v>
      </c>
    </row>
    <row r="55" spans="1:14" ht="15.75" thickBot="1" x14ac:dyDescent="0.3">
      <c r="A55" s="8">
        <v>429</v>
      </c>
      <c r="B55" s="9">
        <v>1</v>
      </c>
      <c r="C55" s="9">
        <v>2011</v>
      </c>
      <c r="D55" s="10">
        <v>40548</v>
      </c>
      <c r="E55" s="9">
        <v>14</v>
      </c>
      <c r="F55" s="9">
        <v>2</v>
      </c>
      <c r="G55" s="12">
        <v>0.54166666666666696</v>
      </c>
      <c r="H55" s="11" t="s">
        <v>39</v>
      </c>
      <c r="I55" s="11" t="s">
        <v>40</v>
      </c>
      <c r="J55" s="11" t="s">
        <v>41</v>
      </c>
      <c r="K55" s="9">
        <v>30.69</v>
      </c>
      <c r="L55" s="9">
        <v>5.66</v>
      </c>
      <c r="M55" s="9">
        <v>48.249180000000003</v>
      </c>
      <c r="N55" s="9">
        <v>0</v>
      </c>
    </row>
    <row r="56" spans="1:14" ht="15.75" thickBot="1" x14ac:dyDescent="0.3">
      <c r="A56" s="8">
        <v>430</v>
      </c>
      <c r="B56" s="9">
        <v>1</v>
      </c>
      <c r="C56" s="9">
        <v>2011</v>
      </c>
      <c r="D56" s="10">
        <v>40548</v>
      </c>
      <c r="E56" s="9">
        <v>14</v>
      </c>
      <c r="F56" s="9">
        <v>3</v>
      </c>
      <c r="G56" s="12">
        <v>0.55208333333333304</v>
      </c>
      <c r="H56" s="11" t="s">
        <v>39</v>
      </c>
      <c r="I56" s="11" t="s">
        <v>40</v>
      </c>
      <c r="J56" s="11" t="s">
        <v>41</v>
      </c>
      <c r="K56" s="9">
        <v>30.75</v>
      </c>
      <c r="L56" s="9">
        <v>5.66</v>
      </c>
      <c r="M56" s="9">
        <v>48.249180000000003</v>
      </c>
      <c r="N56" s="9">
        <v>0</v>
      </c>
    </row>
    <row r="57" spans="1:14" ht="15.75" thickBot="1" x14ac:dyDescent="0.3">
      <c r="A57" s="8">
        <v>431</v>
      </c>
      <c r="B57" s="9">
        <v>1</v>
      </c>
      <c r="C57" s="9">
        <v>2011</v>
      </c>
      <c r="D57" s="10">
        <v>40548</v>
      </c>
      <c r="E57" s="9">
        <v>14</v>
      </c>
      <c r="F57" s="9">
        <v>4</v>
      </c>
      <c r="G57" s="12">
        <v>0.5625</v>
      </c>
      <c r="H57" s="11" t="s">
        <v>39</v>
      </c>
      <c r="I57" s="11" t="s">
        <v>40</v>
      </c>
      <c r="J57" s="11" t="s">
        <v>41</v>
      </c>
      <c r="K57" s="9">
        <v>30.75</v>
      </c>
      <c r="L57" s="9">
        <v>5.66</v>
      </c>
      <c r="M57" s="9">
        <v>48.249180000000003</v>
      </c>
      <c r="N57" s="9">
        <v>0</v>
      </c>
    </row>
    <row r="58" spans="1:14" ht="15.75" thickBot="1" x14ac:dyDescent="0.3">
      <c r="A58" s="8">
        <v>432</v>
      </c>
      <c r="B58" s="9">
        <v>1</v>
      </c>
      <c r="C58" s="9">
        <v>2011</v>
      </c>
      <c r="D58" s="10">
        <v>40548</v>
      </c>
      <c r="E58" s="9">
        <v>15</v>
      </c>
      <c r="F58" s="9">
        <v>1</v>
      </c>
      <c r="G58" s="12">
        <v>0.57291666666666696</v>
      </c>
      <c r="H58" s="11" t="s">
        <v>39</v>
      </c>
      <c r="I58" s="11" t="s">
        <v>40</v>
      </c>
      <c r="J58" s="11" t="s">
        <v>41</v>
      </c>
      <c r="K58" s="9">
        <v>30.31</v>
      </c>
      <c r="L58" s="9">
        <v>5.66</v>
      </c>
      <c r="M58" s="9">
        <v>48.249180000000003</v>
      </c>
      <c r="N58" s="9">
        <v>0</v>
      </c>
    </row>
    <row r="59" spans="1:14" ht="15.75" thickBot="1" x14ac:dyDescent="0.3">
      <c r="B59" s="6"/>
      <c r="G59" s="12">
        <v>0.58333333333333304</v>
      </c>
    </row>
    <row r="60" spans="1:14" x14ac:dyDescent="0.25">
      <c r="B60" s="6"/>
    </row>
    <row r="61" spans="1:14" x14ac:dyDescent="0.25">
      <c r="B61" s="6"/>
    </row>
    <row r="62" spans="1:14" x14ac:dyDescent="0.25">
      <c r="B62" s="6"/>
    </row>
    <row r="63" spans="1:14" x14ac:dyDescent="0.25">
      <c r="B63" s="6"/>
    </row>
    <row r="64" spans="1:14" x14ac:dyDescent="0.25">
      <c r="B64" s="6"/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LCA</vt:lpstr>
      <vt:lpstr>CF Adjustment</vt:lpstr>
      <vt:lpstr>Marginal Costs</vt:lpstr>
      <vt:lpstr>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2020-10-26T01:07:51Z</dcterms:created>
  <dcterms:modified xsi:type="dcterms:W3CDTF">2020-11-10T04:02:51Z</dcterms:modified>
</cp:coreProperties>
</file>