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2" i="1" l="1"/>
  <c r="AH64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12" i="1"/>
  <c r="AA13" i="1"/>
  <c r="Z13" i="1"/>
  <c r="AB13" i="1"/>
  <c r="AA14" i="1"/>
  <c r="Z14" i="1"/>
  <c r="AB14" i="1"/>
  <c r="AA15" i="1"/>
  <c r="Z15" i="1"/>
  <c r="AB15" i="1"/>
  <c r="AA16" i="1"/>
  <c r="Z16" i="1"/>
  <c r="AB16" i="1"/>
  <c r="AA17" i="1"/>
  <c r="Z17" i="1"/>
  <c r="AB17" i="1"/>
  <c r="AA18" i="1"/>
  <c r="Z18" i="1"/>
  <c r="AB18" i="1"/>
  <c r="AA19" i="1"/>
  <c r="Z19" i="1"/>
  <c r="AB19" i="1"/>
  <c r="AA20" i="1"/>
  <c r="Z20" i="1"/>
  <c r="AB20" i="1"/>
  <c r="AA21" i="1"/>
  <c r="Z21" i="1"/>
  <c r="AB21" i="1"/>
  <c r="AA22" i="1"/>
  <c r="Z22" i="1"/>
  <c r="AB22" i="1"/>
  <c r="AA23" i="1"/>
  <c r="Z23" i="1"/>
  <c r="AB23" i="1"/>
  <c r="AA24" i="1"/>
  <c r="Z24" i="1"/>
  <c r="AB24" i="1"/>
  <c r="AA25" i="1"/>
  <c r="Z25" i="1"/>
  <c r="AB25" i="1"/>
  <c r="AA26" i="1"/>
  <c r="Z26" i="1"/>
  <c r="AB26" i="1"/>
  <c r="AA27" i="1"/>
  <c r="Z27" i="1"/>
  <c r="AB27" i="1"/>
  <c r="AA28" i="1"/>
  <c r="Z28" i="1"/>
  <c r="AB28" i="1"/>
  <c r="AA29" i="1"/>
  <c r="Z29" i="1"/>
  <c r="AB29" i="1"/>
  <c r="AA30" i="1"/>
  <c r="Z30" i="1"/>
  <c r="AB30" i="1"/>
  <c r="AA31" i="1"/>
  <c r="Z31" i="1"/>
  <c r="AB31" i="1"/>
  <c r="AA32" i="1"/>
  <c r="Z32" i="1"/>
  <c r="AB32" i="1"/>
  <c r="AA33" i="1"/>
  <c r="Z33" i="1"/>
  <c r="AB33" i="1"/>
  <c r="AA34" i="1"/>
  <c r="Z34" i="1"/>
  <c r="AB34" i="1"/>
  <c r="AA35" i="1"/>
  <c r="Z35" i="1"/>
  <c r="AB35" i="1"/>
  <c r="AA36" i="1"/>
  <c r="Z36" i="1"/>
  <c r="AB36" i="1"/>
  <c r="AA37" i="1"/>
  <c r="Z37" i="1"/>
  <c r="AB37" i="1"/>
  <c r="AA38" i="1"/>
  <c r="Z38" i="1"/>
  <c r="AB38" i="1"/>
  <c r="AA39" i="1"/>
  <c r="Z39" i="1"/>
  <c r="AB39" i="1"/>
  <c r="AA40" i="1"/>
  <c r="Z40" i="1"/>
  <c r="AB40" i="1"/>
  <c r="AA41" i="1"/>
  <c r="Z41" i="1"/>
  <c r="AB41" i="1"/>
  <c r="AA42" i="1"/>
  <c r="Z42" i="1"/>
  <c r="AB42" i="1"/>
  <c r="AA43" i="1"/>
  <c r="Z43" i="1"/>
  <c r="AB43" i="1"/>
  <c r="AA44" i="1"/>
  <c r="Z44" i="1"/>
  <c r="AB44" i="1"/>
  <c r="AA45" i="1"/>
  <c r="Z45" i="1"/>
  <c r="AB45" i="1"/>
  <c r="AA46" i="1"/>
  <c r="Z46" i="1"/>
  <c r="AB46" i="1"/>
  <c r="AA47" i="1"/>
  <c r="Z47" i="1"/>
  <c r="AB47" i="1"/>
  <c r="AA48" i="1"/>
  <c r="Z48" i="1"/>
  <c r="AB48" i="1"/>
  <c r="AA49" i="1"/>
  <c r="Z49" i="1"/>
  <c r="AB49" i="1"/>
  <c r="AA50" i="1"/>
  <c r="Z50" i="1"/>
  <c r="AB50" i="1"/>
  <c r="AA51" i="1"/>
  <c r="Z51" i="1"/>
  <c r="AB51" i="1"/>
  <c r="AA52" i="1"/>
  <c r="Z52" i="1"/>
  <c r="AB52" i="1"/>
  <c r="AA53" i="1"/>
  <c r="Z53" i="1"/>
  <c r="AB53" i="1"/>
  <c r="AA54" i="1"/>
  <c r="Z54" i="1"/>
  <c r="AB54" i="1"/>
  <c r="AA55" i="1"/>
  <c r="Z55" i="1"/>
  <c r="AB55" i="1"/>
  <c r="AA56" i="1"/>
  <c r="Z56" i="1"/>
  <c r="AB56" i="1"/>
  <c r="AA57" i="1"/>
  <c r="Z57" i="1"/>
  <c r="AB57" i="1"/>
  <c r="AA58" i="1"/>
  <c r="Z58" i="1"/>
  <c r="AB58" i="1"/>
  <c r="AA59" i="1"/>
  <c r="Z59" i="1"/>
  <c r="AB59" i="1"/>
  <c r="AA60" i="1"/>
  <c r="Z60" i="1"/>
  <c r="AB60" i="1"/>
  <c r="AA61" i="1"/>
  <c r="Z61" i="1"/>
  <c r="AB61" i="1"/>
  <c r="AA62" i="1"/>
  <c r="Z62" i="1"/>
  <c r="AB62" i="1"/>
  <c r="AA63" i="1"/>
  <c r="Z63" i="1"/>
  <c r="AB63" i="1"/>
  <c r="AA64" i="1"/>
  <c r="Z64" i="1"/>
  <c r="AB64" i="1"/>
  <c r="AA12" i="1"/>
  <c r="Z12" i="1"/>
  <c r="AB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U34" i="1"/>
  <c r="W34" i="1"/>
  <c r="U35" i="1"/>
  <c r="W35" i="1"/>
  <c r="U36" i="1"/>
  <c r="W36" i="1"/>
  <c r="U37" i="1"/>
  <c r="W37" i="1"/>
  <c r="U38" i="1"/>
  <c r="W38" i="1"/>
  <c r="U39" i="1"/>
  <c r="W39" i="1"/>
  <c r="U40" i="1"/>
  <c r="W40" i="1"/>
  <c r="U41" i="1"/>
  <c r="W41" i="1"/>
  <c r="U42" i="1"/>
  <c r="W42" i="1"/>
  <c r="U43" i="1"/>
  <c r="W43" i="1"/>
  <c r="U44" i="1"/>
  <c r="W44" i="1"/>
  <c r="U45" i="1"/>
  <c r="W45" i="1"/>
  <c r="U46" i="1"/>
  <c r="W46" i="1"/>
  <c r="U47" i="1"/>
  <c r="W47" i="1"/>
  <c r="U48" i="1"/>
  <c r="W48" i="1"/>
  <c r="U49" i="1"/>
  <c r="W49" i="1"/>
  <c r="U50" i="1"/>
  <c r="W50" i="1"/>
  <c r="U51" i="1"/>
  <c r="W51" i="1"/>
  <c r="U52" i="1"/>
  <c r="W52" i="1"/>
  <c r="U53" i="1"/>
  <c r="W53" i="1"/>
  <c r="U54" i="1"/>
  <c r="W54" i="1"/>
  <c r="U55" i="1"/>
  <c r="W55" i="1"/>
  <c r="U56" i="1"/>
  <c r="W56" i="1"/>
  <c r="U57" i="1"/>
  <c r="W57" i="1"/>
  <c r="U58" i="1"/>
  <c r="W58" i="1"/>
  <c r="U59" i="1"/>
  <c r="W59" i="1"/>
  <c r="U60" i="1"/>
  <c r="W60" i="1"/>
  <c r="U61" i="1"/>
  <c r="W61" i="1"/>
  <c r="U62" i="1"/>
  <c r="W62" i="1"/>
  <c r="U63" i="1"/>
  <c r="W63" i="1"/>
  <c r="U64" i="1"/>
  <c r="W64" i="1"/>
  <c r="U12" i="1"/>
  <c r="W12" i="1"/>
  <c r="M64" i="1"/>
  <c r="L64" i="1"/>
  <c r="L61" i="1"/>
  <c r="M61" i="1"/>
  <c r="M57" i="1"/>
  <c r="L57" i="1"/>
  <c r="L56" i="1"/>
  <c r="L54" i="1"/>
  <c r="M49" i="1"/>
  <c r="L49" i="1"/>
  <c r="L48" i="1"/>
  <c r="M43" i="1"/>
  <c r="L43" i="1"/>
  <c r="M40" i="1"/>
  <c r="L40" i="1"/>
  <c r="L39" i="1"/>
  <c r="M38" i="1"/>
  <c r="L38" i="1"/>
  <c r="L28" i="1"/>
  <c r="M24" i="1"/>
  <c r="L24" i="1"/>
  <c r="M23" i="1"/>
  <c r="L23" i="1"/>
  <c r="L17" i="1"/>
  <c r="M17" i="1"/>
  <c r="M16" i="1"/>
  <c r="L16" i="1"/>
  <c r="M14" i="1"/>
  <c r="L14" i="1"/>
  <c r="O64" i="1"/>
  <c r="N64" i="1"/>
  <c r="O63" i="1"/>
  <c r="N63" i="1"/>
  <c r="M63" i="1"/>
  <c r="L63" i="1"/>
  <c r="O62" i="1"/>
  <c r="N62" i="1"/>
  <c r="M62" i="1"/>
  <c r="L62" i="1"/>
  <c r="O61" i="1"/>
  <c r="N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O56" i="1"/>
  <c r="N56" i="1"/>
  <c r="M56" i="1"/>
  <c r="O55" i="1"/>
  <c r="N55" i="1"/>
  <c r="M55" i="1"/>
  <c r="L55" i="1"/>
  <c r="O54" i="1"/>
  <c r="N54" i="1"/>
  <c r="M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O48" i="1"/>
  <c r="N48" i="1"/>
  <c r="M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O42" i="1"/>
  <c r="N42" i="1"/>
  <c r="M42" i="1"/>
  <c r="L42" i="1"/>
  <c r="O41" i="1"/>
  <c r="N41" i="1"/>
  <c r="M41" i="1"/>
  <c r="L41" i="1"/>
  <c r="O40" i="1"/>
  <c r="N40" i="1"/>
  <c r="O39" i="1"/>
  <c r="N39" i="1"/>
  <c r="M39" i="1"/>
  <c r="O38" i="1"/>
  <c r="N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O23" i="1"/>
  <c r="N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O16" i="1"/>
  <c r="N16" i="1"/>
  <c r="O15" i="1"/>
  <c r="N15" i="1"/>
  <c r="M15" i="1"/>
  <c r="L15" i="1"/>
  <c r="O14" i="1"/>
  <c r="N14" i="1"/>
  <c r="O13" i="1"/>
  <c r="N13" i="1"/>
  <c r="M13" i="1"/>
  <c r="L13" i="1"/>
  <c r="O12" i="1"/>
  <c r="N12" i="1"/>
  <c r="M12" i="1"/>
  <c r="L12" i="1"/>
  <c r="O5" i="1"/>
  <c r="N5" i="1"/>
  <c r="O7" i="1"/>
  <c r="N7" i="1"/>
</calcChain>
</file>

<file path=xl/sharedStrings.xml><?xml version="1.0" encoding="utf-8"?>
<sst xmlns="http://schemas.openxmlformats.org/spreadsheetml/2006/main" count="403" uniqueCount="360">
  <si>
    <t>Compiled by David A. Cobb </t>
  </si>
  <si>
    <t>University of Illinois</t>
  </si>
  <si>
    <t>U.S. State Coordinates</t>
  </si>
  <si>
    <t>State/Territory</t>
  </si>
  <si>
    <t>West</t>
  </si>
  <si>
    <t>East</t>
  </si>
  <si>
    <t>North</t>
  </si>
  <si>
    <t>South</t>
  </si>
  <si>
    <t>Alabama</t>
  </si>
  <si>
    <r>
      <t>W 88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</si>
  <si>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</si>
  <si>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35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</si>
  <si>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Alaska</t>
  </si>
  <si>
    <r>
      <t>E 173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</si>
  <si>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</si>
  <si>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51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</si>
  <si>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t>Arizona</t>
  </si>
  <si>
    <r>
      <t>W 114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</si>
  <si>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W 109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</si>
  <si>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</si>
  <si>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20´</t>
    </r>
  </si>
  <si>
    <t>Arkansas</t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</si>
  <si>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</si>
  <si>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</si>
  <si>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</si>
  <si>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</si>
  <si>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California</t>
  </si>
  <si>
    <r>
      <t>W 124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25´</t>
    </r>
  </si>
  <si>
    <r>
      <t>W 114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</si>
  <si>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</si>
  <si>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</si>
  <si>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t>Colorado</t>
  </si>
  <si>
    <r>
      <t>W 109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</si>
  <si>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W 102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</si>
  <si>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</si>
  <si>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Connecticut</t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</si>
  <si>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</si>
  <si>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</si>
  <si>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</si>
  <si>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t>Delaware</t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</si>
  <si>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48´</t>
    </r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</si>
  <si>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</si>
  <si>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51´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</si>
  <si>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27´</t>
    </r>
  </si>
  <si>
    <t>District of Columbia</t>
  </si>
  <si>
    <r>
      <t>W 77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</si>
  <si>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W 76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</si>
  <si>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</si>
  <si>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</si>
  <si>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t>Florida</t>
  </si>
  <si>
    <r>
      <t>W 87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</si>
  <si>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N 31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</si>
  <si>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</si>
  <si>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t>Georgia</t>
  </si>
  <si>
    <r>
      <t>W 85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</si>
  <si>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W 80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</si>
  <si>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21´</t>
    </r>
  </si>
  <si>
    <t>Hawaii</t>
  </si>
  <si>
    <r>
      <t>W 160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</si>
  <si>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154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</si>
  <si>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22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14´</t>
    </r>
  </si>
  <si>
    <r>
      <t>N 18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</si>
  <si>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t>Idaho</t>
  </si>
  <si>
    <r>
      <t>W 117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</si>
  <si>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111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</si>
  <si>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49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</si>
  <si>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Illinois</t>
  </si>
  <si>
    <r>
      <t>W 91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</si>
  <si>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87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</si>
  <si>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</si>
  <si>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t>Indiana</t>
  </si>
  <si>
    <r>
      <t>W 88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</si>
  <si>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</si>
  <si>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</si>
  <si>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37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</si>
  <si>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t>Iowa</t>
  </si>
  <si>
    <r>
      <t>W 96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</si>
  <si>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W 90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</si>
  <si>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N 43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</si>
  <si>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</si>
  <si>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t>Kansas</t>
  </si>
  <si>
    <r>
      <t>W 102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</si>
  <si>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</si>
  <si>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</si>
  <si>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Kentucky</t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</si>
  <si>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</si>
  <si>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W 81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57´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</si>
  <si>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09´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</si>
  <si>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</si>
  <si>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t>Louisiana</t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</si>
  <si>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</si>
  <si>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88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49´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</si>
  <si>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01´</t>
    </r>
  </si>
  <si>
    <r>
      <t>N 28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</si>
  <si>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t>Maine</t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</si>
  <si>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08´</t>
    </r>
  </si>
  <si>
    <r>
      <t>W 66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53´</t>
    </r>
  </si>
  <si>
    <r>
      <t>N 47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28´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</si>
  <si>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58´</t>
    </r>
  </si>
  <si>
    <t>Maryland</t>
  </si>
  <si>
    <r>
      <t>W 79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</si>
  <si>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</si>
  <si>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t>Massachusetts</t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</si>
  <si>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31´</t>
    </r>
  </si>
  <si>
    <r>
      <t>W 69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</si>
  <si>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</si>
  <si>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13´</t>
    </r>
  </si>
  <si>
    <t>Michigan</t>
  </si>
  <si>
    <r>
      <t>W 90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</si>
  <si>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82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</si>
  <si>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r>
      <t>N 48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17´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</si>
  <si>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42´</t>
    </r>
  </si>
  <si>
    <t>Minnesota</t>
  </si>
  <si>
    <r>
      <t>W 97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</si>
  <si>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</si>
  <si>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49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23´</t>
    </r>
  </si>
  <si>
    <t>Mississippi</t>
  </si>
  <si>
    <r>
      <t>W 91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38´</t>
    </r>
  </si>
  <si>
    <r>
      <t>N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</si>
  <si>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Missouri</t>
  </si>
  <si>
    <r>
      <t>W 95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47´</t>
    </r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</si>
  <si>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06´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</si>
  <si>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</si>
  <si>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</si>
  <si>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Montana</t>
  </si>
  <si>
    <r>
      <t>W 116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</si>
  <si>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104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02´</t>
    </r>
  </si>
  <si>
    <r>
      <t>N 44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</si>
  <si>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t>Nebraska</t>
  </si>
  <si>
    <r>
      <t>W 104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</si>
  <si>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95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19´</t>
    </r>
  </si>
  <si>
    <r>
      <t>N 43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</si>
  <si>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Nevada</t>
  </si>
  <si>
    <r>
      <t>W 120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</si>
  <si>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W 114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</si>
  <si>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t>New Hampshire</t>
  </si>
  <si>
    <r>
      <t>W 72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34´</t>
    </r>
  </si>
  <si>
    <r>
      <t>W 70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</si>
  <si>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21´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</si>
  <si>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42´</t>
    </r>
  </si>
  <si>
    <t>New Jersey</t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</si>
  <si>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33´</t>
    </r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</si>
  <si>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</si>
  <si>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</si>
  <si>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</si>
  <si>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t>New Mexico</t>
  </si>
  <si>
    <r>
      <t>W 109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</si>
  <si>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103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</si>
  <si>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New York</t>
  </si>
  <si>
    <r>
      <t>W 79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46´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</si>
  <si>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</si>
  <si>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01´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</si>
  <si>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</si>
  <si>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t>North Carolina</t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</si>
  <si>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20´</t>
    </r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</si>
  <si>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25´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</si>
  <si>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36´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</si>
  <si>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51´</t>
    </r>
  </si>
  <si>
    <t>North Dakota</t>
  </si>
  <si>
    <r>
      <t>W 96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33´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</si>
  <si>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56´</t>
    </r>
  </si>
  <si>
    <t>Ohio</t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</si>
  <si>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49´</t>
    </r>
  </si>
  <si>
    <r>
      <t>W 80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31´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</si>
  <si>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24´</t>
    </r>
  </si>
  <si>
    <t>Oklahoma</t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</si>
  <si>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26´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</si>
  <si>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</si>
  <si>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t>Oregon</t>
  </si>
  <si>
    <r>
      <t>W 124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</si>
  <si>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W 116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27´</t>
    </r>
  </si>
  <si>
    <r>
      <t>N 46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16´</t>
    </r>
  </si>
  <si>
    <t>Pennsylvania</t>
  </si>
  <si>
    <r>
      <t>W 74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41´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</si>
  <si>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16´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</si>
  <si>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43´</t>
    </r>
  </si>
  <si>
    <t>Puerto Rico</t>
  </si>
  <si>
    <r>
      <t>W 67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57´</t>
    </r>
  </si>
  <si>
    <r>
      <t>W 65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13´</t>
    </r>
  </si>
  <si>
    <r>
      <t>N 18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</si>
  <si>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r>
      <t>N 17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</si>
  <si>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t>Rhode Island</t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</si>
  <si>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</si>
  <si>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</si>
  <si>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01´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</si>
  <si>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08´</t>
    </r>
  </si>
  <si>
    <t>South Carolina</t>
  </si>
  <si>
    <r>
      <t>W 83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</si>
  <si>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r>
      <t>W 78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31´</t>
    </r>
  </si>
  <si>
    <r>
      <t>N 35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13´</t>
    </r>
  </si>
  <si>
    <r>
      <t>N 32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</si>
  <si>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South Dakota</t>
  </si>
  <si>
    <r>
      <t>W 96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26´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</si>
  <si>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29´</t>
    </r>
  </si>
  <si>
    <t>Tennessee</t>
  </si>
  <si>
    <r>
      <t>W 90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19´</t>
    </r>
  </si>
  <si>
    <r>
      <t>W 81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38´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</si>
  <si>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41´</t>
    </r>
  </si>
  <si>
    <r>
      <t>N 34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58´</t>
    </r>
  </si>
  <si>
    <t>Texas</t>
  </si>
  <si>
    <r>
      <t>W 105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39´</t>
    </r>
  </si>
  <si>
    <r>
      <t>W 93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</si>
  <si>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25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50´</t>
    </r>
  </si>
  <si>
    <t>Utah</t>
  </si>
  <si>
    <t>Vermont</t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</si>
  <si>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36´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</si>
  <si>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28´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</si>
  <si>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</si>
  <si>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43´</t>
    </r>
  </si>
  <si>
    <t>U. S. Virgin Islands</t>
  </si>
  <si>
    <r>
      <t>W 64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48´</t>
    </r>
  </si>
  <si>
    <r>
      <t>W 64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33´</t>
    </r>
  </si>
  <si>
    <r>
      <t>N 18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25´</t>
    </r>
  </si>
  <si>
    <r>
      <t>N 17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40´</t>
    </r>
  </si>
  <si>
    <t>Virginia</t>
  </si>
  <si>
    <r>
      <t>W 83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41´</t>
    </r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</si>
  <si>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</si>
  <si>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28´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</si>
  <si>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</si>
  <si>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t>Washington</t>
  </si>
  <si>
    <r>
      <t>W 124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46´</t>
    </r>
  </si>
  <si>
    <r>
      <t>W 116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</si>
  <si>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</si>
  <si>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t>West Virginia</t>
  </si>
  <si>
    <r>
      <t>W 82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39´</t>
    </r>
  </si>
  <si>
    <r>
      <t>W 77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44´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</si>
  <si>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38´</t>
    </r>
  </si>
  <si>
    <r>
      <t>N 37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12´</t>
    </r>
  </si>
  <si>
    <t>Wisconsin</t>
  </si>
  <si>
    <r>
      <t>W 92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54´</t>
    </r>
  </si>
  <si>
    <r>
      <t>W 86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</si>
  <si>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47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</si>
  <si>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t>Wyoming</t>
  </si>
  <si>
    <r>
      <t>W 111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06´</t>
    </r>
  </si>
  <si>
    <r>
      <t>W 104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</si>
  <si>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Each bounding box should be specified as a pair of longitude and latitude pairs, with the southwest corner of the bounding box coming first.</t>
  </si>
  <si>
    <t>Longitude, latitude</t>
  </si>
  <si>
    <t>-</t>
  </si>
  <si>
    <t>+</t>
  </si>
  <si>
    <t>W</t>
  </si>
  <si>
    <t>E</t>
  </si>
  <si>
    <t>S</t>
  </si>
  <si>
    <t>N</t>
  </si>
  <si>
    <r>
      <t>N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</si>
  <si>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</si>
  <si>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W 80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</si>
  <si>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Coordinates Pair</t>
  </si>
  <si>
    <t>Hash</t>
  </si>
  <si>
    <t>:alabama =&gt; "-88.5,-84.87,35,30.25"</t>
  </si>
  <si>
    <t>:alaska =&gt; "17.05,-30,71.5,51.25"</t>
  </si>
  <si>
    <t>:arizona =&gt; "-114.87,-109,37,31.33"</t>
  </si>
  <si>
    <t>:arkansas =&gt; "-94.62,-89.62,36.5,33"</t>
  </si>
  <si>
    <t>:california =&gt; "-124.42,-114.12,42,32.53"</t>
  </si>
  <si>
    <t>:colorado =&gt; "-109.12,-102,41,37"</t>
  </si>
  <si>
    <t>:connecticut =&gt; "-73.75,-71.75,42.05,41"</t>
  </si>
  <si>
    <t>:delaware =&gt; "-75.8,-75,39.85,38.45"</t>
  </si>
  <si>
    <t>:florida =&gt; "-87.62,-80,31,24.5"</t>
  </si>
  <si>
    <t>:georgia =&gt; "-85.62,-80.75,35,30.35"</t>
  </si>
  <si>
    <t>:hawaii =&gt; "-160.25,-154.75,22.23,18.87"</t>
  </si>
  <si>
    <t>:idaho =&gt; "-117.25,-111,49,42"</t>
  </si>
  <si>
    <t>:illinois =&gt; "-91.5,-87.5,42.5,37"</t>
  </si>
  <si>
    <t>:indiana =&gt; "-88.12,-84.75,41.75,37.87"</t>
  </si>
  <si>
    <t>:iowa =&gt; "-96.62,-90.12,43.5,40.37"</t>
  </si>
  <si>
    <t>:kansas =&gt; "-102.5,-94.58,40,37"</t>
  </si>
  <si>
    <t>:kentucky =&gt; "-89.58,-81.95,39.15,36.62"</t>
  </si>
  <si>
    <t>:louisiana =&gt; "-94.05,-88.82,33.02,28.92"</t>
  </si>
  <si>
    <t>:maine =&gt; "-71.13,-66.88,47.47,42.97"</t>
  </si>
  <si>
    <t>:maryland =&gt; "-79.5,-75,39.75,37.87"</t>
  </si>
  <si>
    <t>:massachusetts =&gt; "-73.52,-69.92,42.87,41.22"</t>
  </si>
  <si>
    <t>:michigan =&gt; "-90.5,-82.37,48.28,41.7"</t>
  </si>
  <si>
    <t>:minnesota =&gt; "-97.25,-89.5,49.38,43.5"</t>
  </si>
  <si>
    <t>:mississippi =&gt; "-91.63,-88.12,35,30"</t>
  </si>
  <si>
    <t>:missouri =&gt; "-95.78,-89.1,40.62,36"</t>
  </si>
  <si>
    <t>:montana =&gt; "-116.05,-104.03,49,44.37"</t>
  </si>
  <si>
    <t>:nebraska =&gt; "-104.05,-95.32,43,40"</t>
  </si>
  <si>
    <t>:nevada =&gt; "-120,-114.05,42,35"</t>
  </si>
  <si>
    <t>:ohio =&gt; "-84.82,-80.52,42,38.4"</t>
  </si>
  <si>
    <t>:oklahoma =&gt; "-103,-94.43,37,33.62"</t>
  </si>
  <si>
    <t>:oregon =&gt; "-124.58,-116.45,46.27,42"</t>
  </si>
  <si>
    <t>:pennsylvania =&gt; "-80.52,-74.68,42.27,39.72"</t>
  </si>
  <si>
    <t>:tennessee =&gt; "-90.32,-81.63,36.68,34.97"</t>
  </si>
  <si>
    <t>:texas =&gt; "-105.65,-93.5,36.5,25.83"</t>
  </si>
  <si>
    <t>:utah =&gt; "-114.05,-109,42,37"</t>
  </si>
  <si>
    <t>:vermont =&gt; "-73.6,-71.47,45,42.72"</t>
  </si>
  <si>
    <t>:virginia =&gt; "-83.68,-75.25,39.47,36.53"</t>
  </si>
  <si>
    <t>:washington =&gt; "-124.77,-116.92,49,45.53"</t>
  </si>
  <si>
    <t>:wisconsin =&gt; "-92.9,-86.75,47.12,42.5"</t>
  </si>
  <si>
    <t>:wyoming =&gt; "-111.1,-104,45,41"</t>
  </si>
  <si>
    <t>:district_of_columbia =&gt; "-77.12,-76.87,39,38.87"</t>
  </si>
  <si>
    <t>:new_jersey =&gt; "-75.55,-73.87,41.37,38.92"</t>
  </si>
  <si>
    <t>:new_hampshire =&gt; "-72.57,-70.58,45.35,42.7"</t>
  </si>
  <si>
    <t>:new_mexico =&gt; "-109.05,-103,37,31.33"</t>
  </si>
  <si>
    <t>:new_york =&gt; "-79.77,-71.87,45.02,40.5"</t>
  </si>
  <si>
    <t>:north_carolina =&gt; "-84.33,-75.42,36.6,33.85"</t>
  </si>
  <si>
    <t>:west_virginia =&gt; "-82.65,-77.73,40.63,37.2"</t>
  </si>
  <si>
    <t>:us_virgin_islands =&gt; "-64.8,-64.55,18.42,17.67"</t>
  </si>
  <si>
    <t>:south_dakota =&gt; "-104.05,-96.43,45.93,42.48"</t>
  </si>
  <si>
    <t>:south_carolina =&gt; "-83.37,-78.52,35.22,32"</t>
  </si>
  <si>
    <t>:rhode_island =&gt; "-71.92,-71.12,42.02,41.13"</t>
  </si>
  <si>
    <t>:puerto_rico =&gt; "-67.95,-65.22,18.53,17.92"</t>
  </si>
  <si>
    <t>:north_dakota =&gt; "-10,-96.55,49,45.93"</t>
  </si>
  <si>
    <t>Center</t>
  </si>
  <si>
    <t>Latitude</t>
  </si>
  <si>
    <t>Longitude</t>
  </si>
  <si>
    <t>Radius (km)</t>
  </si>
  <si>
    <t>Coordinates</t>
  </si>
  <si>
    <t>"32.625,-86.685,264km"</t>
  </si>
  <si>
    <t>"61.375,-6.475,1127km"</t>
  </si>
  <si>
    <t>"34.165,-111.935,327km"</t>
  </si>
  <si>
    <t>"34.75,-92.12,278km"</t>
  </si>
  <si>
    <t>"37.265,-119.27,573km"</t>
  </si>
  <si>
    <t>"39,-105.56,396km"</t>
  </si>
  <si>
    <t>"41.525,-72.75,111km"</t>
  </si>
  <si>
    <t>"39.15,-75.4,78km"</t>
  </si>
  <si>
    <t>"38.935,-76.995,14km"</t>
  </si>
  <si>
    <t>"27.75,-83.81,424km"</t>
  </si>
  <si>
    <t>"32.675,-83.185,271km"</t>
  </si>
  <si>
    <t>"20.55,-157.5,306km"</t>
  </si>
  <si>
    <t>"45.5,-114.125,390km"</t>
  </si>
  <si>
    <t>"39.75,-89.5,306km"</t>
  </si>
  <si>
    <t>"39.81,-86.435,216km"</t>
  </si>
  <si>
    <t>"41.935,-93.37,362km"</t>
  </si>
  <si>
    <t>"38.5,-98.54,441km"</t>
  </si>
  <si>
    <t>"37.885,-85.765,425km"</t>
  </si>
  <si>
    <t>"30.97,-91.435,291km"</t>
  </si>
  <si>
    <t>"45.22,-69.005,250km"</t>
  </si>
  <si>
    <t>"38.81,-77.25,250km"</t>
  </si>
  <si>
    <t>"42.045,-71.72,200km"</t>
  </si>
  <si>
    <t>"44.99,-86.435,453km"</t>
  </si>
  <si>
    <t>"46.44,-93.375,431km"</t>
  </si>
  <si>
    <t>"32.5,-89.875,278km"</t>
  </si>
  <si>
    <t>"38.31,-92.44,372km"</t>
  </si>
  <si>
    <t>"46.685,-110.04,669km"</t>
  </si>
  <si>
    <t>"41.5,-99.685,486km"</t>
  </si>
  <si>
    <t>"38.5,-117.025,390km"</t>
  </si>
  <si>
    <t>"44.025,-71.575,148km"</t>
  </si>
  <si>
    <t>"40.145,-74.71,136km"</t>
  </si>
  <si>
    <t>"34.165,-106.025,337km"</t>
  </si>
  <si>
    <t>"42.76,-75.82,440km"</t>
  </si>
  <si>
    <t>"35.225,-79.875,496km"</t>
  </si>
  <si>
    <t>"47.465,-53.275,171km"</t>
  </si>
  <si>
    <t>"40.2,-82.67,239km"</t>
  </si>
  <si>
    <t>"35.31,-98.715,477km"</t>
  </si>
  <si>
    <t>"44.135,-120.515,453km"</t>
  </si>
  <si>
    <t>"40.995,-77.6,325km"</t>
  </si>
  <si>
    <t>"18.225,-66.585,152km"</t>
  </si>
  <si>
    <t>"41.575,-71.52,50km"</t>
  </si>
  <si>
    <t>"33.61,-80.945,270km"</t>
  </si>
  <si>
    <t>"44.205,-100.24,424km"</t>
  </si>
  <si>
    <t>"35.825,-85.975,484km"</t>
  </si>
  <si>
    <t>"31.165,-99.575,676km"</t>
  </si>
  <si>
    <t>"39.5,-111.525,281km"</t>
  </si>
  <si>
    <t>"43.86,-72.535,127km"</t>
  </si>
  <si>
    <t>"18.045,-64.675,42km"</t>
  </si>
  <si>
    <t>"38,-79.465,469km"</t>
  </si>
  <si>
    <t>"47.265,-120.845,437km"</t>
  </si>
  <si>
    <t>"38.915,-80.19,274km"</t>
  </si>
  <si>
    <t>"44.81,-89.825,342km"</t>
  </si>
  <si>
    <t>"43,-107.55,395km"</t>
  </si>
  <si>
    <t>{ "alabama" =&gt; "32.625,-86.685,264km", "alaska" =&gt; "61.375,-6.475,1127km", "arizona" =&gt; "34.165,-111.935,327km", "arkansas" =&gt; "34.75,-92.12,278km", "california" =&gt; "37.265,-119.27,573km", "colorado" =&gt; "39,-105.56,396km", "connecticut" =&gt; "41.525,-72.75,111km", "delaware" =&gt; "39.15,-75.4,78km", "district of columbia" =&gt; "38.935,-76.995,14km", "florida" =&gt; "27.75,-83.81,424km", "georgia" =&gt; "32.675,-83.185,271km", "hawaii" =&gt; "20.55,-157.5,306km", "idaho" =&gt; "45.5,-114.125,390km", "illinois" =&gt; "39.75,-89.5,306km", "indiana" =&gt; "39.81,-86.435,216km", "iowa" =&gt; "41.935,-93.37,362km", "kansas" =&gt; "38.5,-98.54,441km", "kentucky" =&gt; "37.885,-85.765,425km", "louisiana" =&gt; "30.97,-91.435,291km", "maine" =&gt; "45.22,-69.005,250km", "maryland" =&gt; "38.81,-77.25,250km", "massachusetts" =&gt; "42.045,-71.72,200km", "michigan" =&gt; "44.99,-86.435,453km", "minnesota" =&gt; "46.44,-93.375,431km", "mississippi" =&gt; "32.5,-89.875,278km", "missouri" =&gt; "38.31,-92.44,372km", "montana" =&gt; "46.685,-110.04,669km", "nebraska" =&gt; "41.5,-99.685,486km", "nevada" =&gt; "38.5,-117.025,390km", "new hampshire" =&gt; "44.025,-71.575,148km", "new jersey" =&gt; "40.145,-74.71,136km", "new mexico" =&gt; "34.165,-106.025,337km", "new york" =&gt; "42.76,-75.82,440km", "north carolina" =&gt; "35.225,-79.875,496km", "north dakota" =&gt; "47.465,-53.275,171km", "ohio" =&gt; "40.2,-82.67,239km", "oklahoma" =&gt; "35.31,-98.715,477km", "oregon" =&gt; "44.135,-120.515,453km", "pennsylvania" =&gt; "40.995,-77.6,325km", "puerto rico" =&gt; "18.225,-66.585,152km", "rhode island" =&gt; "41.575,-71.52,50km", "south carolina" =&gt; "33.61,-80.945,270km", "south dakota" =&gt; "44.205,-100.24,424km", "tennessee" =&gt; "35.825,-85.975,484km", "texas" =&gt; "31.165,-99.575,676km", "utah" =&gt; "39.5,-111.525,281km", "vermont" =&gt; "43.86,-72.535,127km", "u. s. virgin islands" =&gt; "18.045,-64.675,42km", "virginia" =&gt; "38,-79.465,469km", "washington" =&gt; "47.265,-120.845,437km", "west virginia" =&gt; "38.915,-80.19,274km", "wisconsin" =&gt; "44.81,-89.825,342km", "wyoming" =&gt; "43,-107.55,395km"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</si>
</sst>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303030"/>
      <name val="Helvetica Neue"/>
    </font>
    <font>
      <b/>
      <sz val="13"/>
      <color rgb="FF303030"/>
      <name val="Helvetica Neue"/>
    </font>
    <font>
      <vertAlign val="superscript"/>
      <sz val="13"/>
      <color rgb="FF30303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L64"/>
  <sheetViews>
    <sheetView tabSelected="1" topLeftCell="D1" workbookViewId="0">
      <selection activeCell="AF13" sqref="AF13"/>
    </sheetView>
  </sheetViews>
  <sheetFormatPr baseColWidth="10" defaultRowHeight="15" x14ac:dyDescent="0"/>
  <cols>
    <col min="6" max="6" width="22.83203125" customWidth="1"/>
    <col min="7" max="8" width="11.33203125" hidden="1" customWidth="1"/>
    <col min="9" max="10" width="9.6640625" hidden="1" customWidth="1"/>
    <col min="11" max="11" width="1.5" hidden="1" customWidth="1"/>
    <col min="12" max="15" width="10.83203125" hidden="1" customWidth="1"/>
    <col min="16" max="17" width="7.33203125" hidden="1" customWidth="1"/>
    <col min="18" max="19" width="6" hidden="1" customWidth="1"/>
    <col min="20" max="20" width="4.6640625" hidden="1" customWidth="1"/>
    <col min="21" max="21" width="24.1640625" hidden="1" customWidth="1"/>
    <col min="22" max="22" width="3.83203125" hidden="1" customWidth="1"/>
    <col min="23" max="23" width="40.5" hidden="1" customWidth="1"/>
    <col min="24" max="24" width="3.33203125" hidden="1" customWidth="1"/>
    <col min="25" max="25" width="40.5" hidden="1" customWidth="1"/>
    <col min="26" max="28" width="10.83203125" hidden="1" customWidth="1"/>
    <col min="29" max="29" width="3.33203125" hidden="1" customWidth="1"/>
    <col min="30" max="30" width="12.83203125" hidden="1" customWidth="1"/>
    <col min="31" max="31" width="2.1640625" customWidth="1"/>
    <col min="32" max="32" width="23.1640625" bestFit="1" customWidth="1"/>
    <col min="33" max="33" width="2.33203125" customWidth="1"/>
    <col min="34" max="34" width="7" customWidth="1"/>
  </cols>
  <sheetData>
    <row r="2" spans="6:38" ht="16">
      <c r="F2" s="1" t="s">
        <v>235</v>
      </c>
    </row>
    <row r="3" spans="6:38" ht="16">
      <c r="F3" s="1" t="s">
        <v>236</v>
      </c>
    </row>
    <row r="5" spans="6:38">
      <c r="L5" t="s">
        <v>239</v>
      </c>
      <c r="M5" t="s">
        <v>237</v>
      </c>
      <c r="N5" t="str">
        <f>IF(OR(O5="W",O5="S"),"-","+")</f>
        <v>-</v>
      </c>
      <c r="O5" t="str">
        <f>LEFT(G12,1)</f>
        <v>W</v>
      </c>
    </row>
    <row r="6" spans="6:38" ht="16">
      <c r="F6" s="1" t="s">
        <v>0</v>
      </c>
      <c r="L6" t="s">
        <v>240</v>
      </c>
      <c r="M6" t="s">
        <v>238</v>
      </c>
    </row>
    <row r="7" spans="6:38" ht="16">
      <c r="F7" s="1" t="s">
        <v>1</v>
      </c>
      <c r="L7" t="s">
        <v>241</v>
      </c>
      <c r="M7" t="s">
        <v>237</v>
      </c>
      <c r="N7" t="str">
        <f>RIGHT(LEFT(G12,4),2)</f>
        <v>88</v>
      </c>
      <c r="O7" t="str">
        <f>RIGHT(LEFT(G12,7),2)</f>
        <v>30</v>
      </c>
    </row>
    <row r="8" spans="6:38">
      <c r="L8" t="s">
        <v>242</v>
      </c>
      <c r="M8" t="s">
        <v>238</v>
      </c>
    </row>
    <row r="9" spans="6:38">
      <c r="G9">
        <v>1</v>
      </c>
      <c r="H9">
        <v>3</v>
      </c>
      <c r="I9">
        <v>4</v>
      </c>
      <c r="J9">
        <v>2</v>
      </c>
    </row>
    <row r="10" spans="6:38">
      <c r="F10" s="3" t="s">
        <v>2</v>
      </c>
      <c r="G10" s="3"/>
      <c r="H10" s="3"/>
      <c r="I10" s="3"/>
      <c r="J10" s="3"/>
      <c r="Z10" t="s">
        <v>301</v>
      </c>
    </row>
    <row r="11" spans="6:38" ht="17"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P11" s="5" t="s">
        <v>4</v>
      </c>
      <c r="Q11" s="5" t="s">
        <v>5</v>
      </c>
      <c r="R11" s="5" t="s">
        <v>6</v>
      </c>
      <c r="S11" s="5" t="s">
        <v>7</v>
      </c>
      <c r="U11" s="6" t="s">
        <v>246</v>
      </c>
      <c r="W11" t="s">
        <v>247</v>
      </c>
      <c r="Y11" t="s">
        <v>247</v>
      </c>
      <c r="Z11" t="s">
        <v>302</v>
      </c>
      <c r="AA11" t="s">
        <v>303</v>
      </c>
      <c r="AB11" t="s">
        <v>304</v>
      </c>
      <c r="AD11" t="s">
        <v>305</v>
      </c>
      <c r="AF11" t="s">
        <v>305</v>
      </c>
    </row>
    <row r="12" spans="6:38" ht="18">
      <c r="F12" s="1" t="s">
        <v>8</v>
      </c>
      <c r="G12" s="1" t="s">
        <v>9</v>
      </c>
      <c r="H12" s="1" t="s">
        <v>10</v>
      </c>
      <c r="I12" s="1" t="s">
        <v>11</v>
      </c>
      <c r="J12" s="1" t="s">
        <v>243</v>
      </c>
      <c r="L12" t="str">
        <f>CONCATENATE(IF(OR(LEFT(G12,1)="W",LEFT(G12,1)="S"),"-","+"),ROUND(RIGHT(LEFT(G12,4),2)+RIGHT(LEFT(G12,7),2)/60,2))</f>
        <v>-88.5</v>
      </c>
      <c r="M12" t="str">
        <f t="shared" ref="M12:M63" si="0">CONCATENATE(IF(OR(LEFT(H12,1)="W",LEFT(H12,1)="S"),"-","+"),ROUND(RIGHT(LEFT(H12,4),2)+RIGHT(LEFT(H12,7),2)/60,2))</f>
        <v>-84.87</v>
      </c>
      <c r="N12" t="str">
        <f t="shared" ref="N12:N64" si="1">CONCATENATE(IF(OR(LEFT(I12,1)="W",LEFT(I12,1)="S"),"-","+"),ROUND(RIGHT(LEFT(I12,4),2)+RIGHT(LEFT(I12,7),2)/60,2))</f>
        <v>+35</v>
      </c>
      <c r="O12" t="str">
        <f t="shared" ref="O12:O64" si="2">CONCATENATE(IF(OR(LEFT(J12,1)="W",LEFT(J12,1)="S"),"-","+"),ROUND(RIGHT(LEFT(J12,4),2)+RIGHT(LEFT(J12,7),2)/60,2))</f>
        <v>+30.25</v>
      </c>
      <c r="P12" s="4">
        <v>-88.5</v>
      </c>
      <c r="Q12" s="4">
        <v>-84.87</v>
      </c>
      <c r="R12" s="4">
        <v>35</v>
      </c>
      <c r="S12" s="4">
        <v>30.25</v>
      </c>
      <c r="U12" t="str">
        <f>CONCATENATE(P12,",",Q12,",",R12,",",S12)</f>
        <v>-88.5,-84.87,35,30.25</v>
      </c>
      <c r="W12" t="str">
        <f>CONCATENATE(":",LOWER(F12)," =&gt; ","""",U12,"""")</f>
        <v>:alabama =&gt; "-88.5,-84.87,35,30.25"</v>
      </c>
      <c r="Y12" t="s">
        <v>248</v>
      </c>
      <c r="Z12">
        <f>R12+(S12-R12)/2</f>
        <v>32.625</v>
      </c>
      <c r="AA12">
        <f>P12+(Q12-P12)/2</f>
        <v>-86.685000000000002</v>
      </c>
      <c r="AB12" s="4">
        <f>IF((Q12-P12)/2&gt;(R12-S12)/2,(Q12-P12)/2,(R12-S12)/2)*111.325</f>
        <v>264.39687500000002</v>
      </c>
      <c r="AC12" s="4"/>
      <c r="AD12" s="4" t="str">
        <f>CONCATENATE("""",Z12,",",AA12,",",ROUND(AB12,0),"km","""")</f>
        <v>"32.625,-86.685,264km"</v>
      </c>
      <c r="AF12" t="s">
        <v>306</v>
      </c>
      <c r="AH12" t="str">
        <f>CONCATENATE("{ ","""", LOWER(F12),"""", " =&gt; ", AF12,", ")</f>
        <v xml:space="preserve">{ "alabama" =&gt; "32.625,-86.685,264km", </v>
      </c>
      <c r="AL12" t="str">
        <f>CONCATENATE(AH12,AH13,AH14,AH15,AH16,AH17,AH18,AH19,AH20,AH21,AH22,AH23,AH24,AH25,AH26,AH27,AH28,AH29,AH30,AH31,AH32,AH33,AH34,AH35,AH36,AH37,AH38,AH39,AH40,AH41,AH42,AH43,AH44,AH45,AH46,AH47,AH48,AH49,AH50,AH51,AH52,AH53,AH54,AH55,AH56,AH57,AH58,AH59,AH60,AH61,AH62,AH63,AH64)</f>
        <v>{ "alabama" =&gt; "32.625,-86.685,264km", "alaska" =&gt; "61.375,-6.475,1127km", "arizona" =&gt; "34.165,-111.935,327km", "arkansas" =&gt; "34.75,-92.12,278km", "california" =&gt; "37.265,-119.27,573km", "colorado" =&gt; "39,-105.56,396km", "connecticut" =&gt; "41.525,-72.75,111km", "delaware" =&gt; "39.15,-75.4,78km", "district of columbia" =&gt; "38.935,-76.995,14km", "florida" =&gt; "27.75,-83.81,424km", "georgia" =&gt; "32.675,-83.185,271km", "hawaii" =&gt; "20.55,-157.5,306km", "idaho" =&gt; "45.5,-114.125,390km", "illinois" =&gt; "39.75,-89.5,306km", "indiana" =&gt; "39.81,-86.435,216km", "iowa" =&gt; "41.935,-93.37,362km", "kansas" =&gt; "38.5,-98.54,441km", "kentucky" =&gt; "37.885,-85.765,425km", "louisiana" =&gt; "30.97,-91.435,291km", "maine" =&gt; "45.22,-69.005,250km", "maryland" =&gt; "38.81,-77.25,250km", "massachusetts" =&gt; "42.045,-71.72,200km", "michigan" =&gt; "44.99,-86.435,453km", "minnesota" =&gt; "46.44,-93.375,431km", "mississippi" =&gt; "32.5,-89.875,278km", "missouri" =&gt; "38.31,-92.44,372km", "montana" =&gt; "46.685,-110.04,669km", "nebraska" =&gt; "41.5,-99.685,486km", "nevada" =&gt; "38.5,-117.025,390km", "new hampshire" =&gt; "44.025,-71.575,148km", "new jersey" =&gt; "40.145,-74.71,136km", "new mexico" =&gt; "34.165,-106.025,337km", "new york" =&gt; "42.76,-75.82,440km", "north carolina" =&gt; "35.225,-79.875,496km", "north dakota" =&gt; "47.465,-53.275,171km", "ohio" =&gt; "40.2,-82.67,239km", "oklahoma" =&gt; "35.31,-98.715,477km", "oregon" =&gt; "44.135,-120.515,453km", "pennsylvania" =&gt; "40.995,-77.6,325km", "puerto rico" =&gt; "18.225,-66.585,152km", "rhode island" =&gt; "41.575,-71.52,50km", "south carolina" =&gt; "33.61,-80.945,270km", "south dakota" =&gt; "44.205,-100.24,424km", "tennessee" =&gt; "35.825,-85.975,484km", "texas" =&gt; "31.165,-99.575,676km", "utah" =&gt; "39.5,-111.525,281km", "vermont" =&gt; "43.86,-72.535,127km", "u. s. virgin islands" =&gt; "18.045,-64.675,42km", "virginia" =&gt; "38,-79.465,469km", "washington" =&gt; "47.265,-120.845,437km", "west virginia" =&gt; "38.915,-80.19,274km", "wisconsin" =&gt; "44.81,-89.825,342km", "wyoming" =&gt; "43,-107.55,395km" }</v>
      </c>
    </row>
    <row r="13" spans="6:38" ht="18">
      <c r="F13" s="1" t="s">
        <v>12</v>
      </c>
      <c r="G13" s="1" t="s">
        <v>13</v>
      </c>
      <c r="H13" s="1" t="s">
        <v>244</v>
      </c>
      <c r="I13" s="1" t="s">
        <v>14</v>
      </c>
      <c r="J13" s="1" t="s">
        <v>15</v>
      </c>
      <c r="L13" t="str">
        <f t="shared" ref="L13:L63" si="3">CONCATENATE(IF(OR(LEFT(G13,1)="W",LEFT(G13,1)="S"),"-","+"),ROUND(RIGHT(LEFT(G13,4),2)+RIGHT(LEFT(G13,7),2)/60,2))</f>
        <v>+17.05</v>
      </c>
      <c r="M13" t="str">
        <f t="shared" si="0"/>
        <v>-30</v>
      </c>
      <c r="N13" t="str">
        <f t="shared" si="1"/>
        <v>+71.5</v>
      </c>
      <c r="O13" t="str">
        <f t="shared" si="2"/>
        <v>+51.25</v>
      </c>
      <c r="P13" s="4">
        <v>17.05</v>
      </c>
      <c r="Q13" s="4">
        <v>-30</v>
      </c>
      <c r="R13" s="4">
        <v>71.5</v>
      </c>
      <c r="S13" s="4">
        <v>51.25</v>
      </c>
      <c r="U13" t="str">
        <f t="shared" ref="U13:U64" si="4">CONCATENATE(P13,",",Q13,",",R13,",",S13)</f>
        <v>17.05,-30,71.5,51.25</v>
      </c>
      <c r="W13" t="str">
        <f t="shared" ref="W13:W64" si="5">CONCATENATE(":",LOWER(F13)," =&gt; ","""",U13,"""")</f>
        <v>:alaska =&gt; "17.05,-30,71.5,51.25"</v>
      </c>
      <c r="Y13" t="s">
        <v>249</v>
      </c>
      <c r="Z13">
        <f>R13+(S13-R13)/2</f>
        <v>61.375</v>
      </c>
      <c r="AA13">
        <f>P13+(Q13-P13)/2</f>
        <v>-6.4749999999999979</v>
      </c>
      <c r="AB13" s="4">
        <f t="shared" ref="AB13:AB64" si="6">IF((Q13-P13)/2&gt;(R13-S13)/2,(Q13-P13)/2,(R13-S13)/2)*111.325</f>
        <v>1127.1656250000001</v>
      </c>
      <c r="AD13" s="4" t="str">
        <f t="shared" ref="AD13:AD64" si="7">CONCATENATE("""",Z13,",",AA13,",",ROUND(AB13,0),"km","""")</f>
        <v>"61.375,-6.475,1127km"</v>
      </c>
      <c r="AF13" t="s">
        <v>307</v>
      </c>
      <c r="AH13" t="str">
        <f t="shared" ref="AH13:AH64" si="8">CONCATENATE("""", LOWER(F13),"""", " =&gt; ", AF13,", ")</f>
        <v xml:space="preserve">"alaska" =&gt; "61.375,-6.475,1127km", </v>
      </c>
      <c r="AL13" t="s">
        <v>359</v>
      </c>
    </row>
    <row r="14" spans="6:38" ht="18">
      <c r="F14" s="1" t="s">
        <v>16</v>
      </c>
      <c r="G14" s="1" t="s">
        <v>17</v>
      </c>
      <c r="H14" s="1" t="s">
        <v>18</v>
      </c>
      <c r="I14" s="1" t="s">
        <v>19</v>
      </c>
      <c r="J14" s="1" t="s">
        <v>20</v>
      </c>
      <c r="L14" t="str">
        <f>CONCATENATE(IF(OR(LEFT(G14,1)="W",LEFT(G14,1)="S"),"-","+"),ROUND(RIGHT(LEFT(G14,5),3)+RIGHT(LEFT(G14,8),2)/60,2))</f>
        <v>-114.87</v>
      </c>
      <c r="M14" t="str">
        <f>CONCATENATE(IF(OR(LEFT(H14,1)="W",LEFT(H14,1)="S"),"-","+"),ROUND(RIGHT(LEFT(H14,5),3)+RIGHT(LEFT(H14,8),2)/60,2))</f>
        <v>-109</v>
      </c>
      <c r="N14" t="str">
        <f t="shared" si="1"/>
        <v>+37</v>
      </c>
      <c r="O14" t="str">
        <f t="shared" si="2"/>
        <v>+31.33</v>
      </c>
      <c r="P14" s="4">
        <v>-114.87</v>
      </c>
      <c r="Q14" s="4">
        <v>-109</v>
      </c>
      <c r="R14" s="4">
        <v>37</v>
      </c>
      <c r="S14" s="4">
        <v>31.33</v>
      </c>
      <c r="U14" t="str">
        <f t="shared" si="4"/>
        <v>-114.87,-109,37,31.33</v>
      </c>
      <c r="W14" t="str">
        <f t="shared" si="5"/>
        <v>:arizona =&gt; "-114.87,-109,37,31.33"</v>
      </c>
      <c r="Y14" t="s">
        <v>250</v>
      </c>
      <c r="Z14">
        <f>R14+(S14-R14)/2</f>
        <v>34.164999999999999</v>
      </c>
      <c r="AA14">
        <f>P14+(Q14-P14)/2</f>
        <v>-111.935</v>
      </c>
      <c r="AB14" s="4">
        <f t="shared" si="6"/>
        <v>326.73887500000023</v>
      </c>
      <c r="AD14" s="4" t="str">
        <f t="shared" si="7"/>
        <v>"34.165,-111.935,327km"</v>
      </c>
      <c r="AF14" t="s">
        <v>308</v>
      </c>
      <c r="AH14" t="str">
        <f t="shared" si="8"/>
        <v xml:space="preserve">"arizona" =&gt; "34.165,-111.935,327km", </v>
      </c>
    </row>
    <row r="15" spans="6:38" ht="18">
      <c r="F15" s="1" t="s">
        <v>21</v>
      </c>
      <c r="G15" s="1" t="s">
        <v>22</v>
      </c>
      <c r="H15" s="1" t="s">
        <v>23</v>
      </c>
      <c r="I15" s="1" t="s">
        <v>24</v>
      </c>
      <c r="J15" s="1" t="s">
        <v>25</v>
      </c>
      <c r="L15" t="str">
        <f t="shared" si="3"/>
        <v>-94.62</v>
      </c>
      <c r="M15" t="str">
        <f t="shared" si="0"/>
        <v>-89.62</v>
      </c>
      <c r="N15" t="str">
        <f t="shared" si="1"/>
        <v>+36.5</v>
      </c>
      <c r="O15" t="str">
        <f t="shared" si="2"/>
        <v>+33</v>
      </c>
      <c r="P15" s="4">
        <v>-94.62</v>
      </c>
      <c r="Q15" s="4">
        <v>-89.62</v>
      </c>
      <c r="R15" s="4">
        <v>36.5</v>
      </c>
      <c r="S15" s="4">
        <v>33</v>
      </c>
      <c r="U15" t="str">
        <f t="shared" si="4"/>
        <v>-94.62,-89.62,36.5,33</v>
      </c>
      <c r="W15" t="str">
        <f t="shared" si="5"/>
        <v>:arkansas =&gt; "-94.62,-89.62,36.5,33"</v>
      </c>
      <c r="Y15" t="s">
        <v>251</v>
      </c>
      <c r="Z15">
        <f>R15+(S15-R15)/2</f>
        <v>34.75</v>
      </c>
      <c r="AA15">
        <f>P15+(Q15-P15)/2</f>
        <v>-92.12</v>
      </c>
      <c r="AB15" s="4">
        <f t="shared" si="6"/>
        <v>278.3125</v>
      </c>
      <c r="AD15" s="4" t="str">
        <f t="shared" si="7"/>
        <v>"34.75,-92.12,278km"</v>
      </c>
      <c r="AF15" t="s">
        <v>309</v>
      </c>
      <c r="AH15" t="str">
        <f t="shared" si="8"/>
        <v xml:space="preserve">"arkansas" =&gt; "34.75,-92.12,278km", </v>
      </c>
    </row>
    <row r="16" spans="6:38" ht="18"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L16" t="str">
        <f>CONCATENATE(IF(OR(LEFT(G16,1)="W",LEFT(G16,1)="S"),"-","+"),ROUND(RIGHT(LEFT(G16,5),3)+RIGHT(LEFT(G16,8),2)/60,2))</f>
        <v>-124.42</v>
      </c>
      <c r="M16" t="str">
        <f>CONCATENATE(IF(OR(LEFT(H16,1)="W",LEFT(H16,1)="S"),"-","+"),ROUND(RIGHT(LEFT(H16,5),3)+RIGHT(LEFT(H16,8),2)/60,2))</f>
        <v>-114.12</v>
      </c>
      <c r="N16" t="str">
        <f t="shared" si="1"/>
        <v>+42</v>
      </c>
      <c r="O16" t="str">
        <f t="shared" si="2"/>
        <v>+32.53</v>
      </c>
      <c r="P16" s="4">
        <v>-124.42</v>
      </c>
      <c r="Q16" s="4">
        <v>-114.12</v>
      </c>
      <c r="R16" s="4">
        <v>42</v>
      </c>
      <c r="S16" s="4">
        <v>32.53</v>
      </c>
      <c r="U16" t="str">
        <f t="shared" si="4"/>
        <v>-124.42,-114.12,42,32.53</v>
      </c>
      <c r="W16" t="str">
        <f t="shared" si="5"/>
        <v>:california =&gt; "-124.42,-114.12,42,32.53"</v>
      </c>
      <c r="Y16" t="s">
        <v>252</v>
      </c>
      <c r="Z16">
        <f>R16+(S16-R16)/2</f>
        <v>37.265000000000001</v>
      </c>
      <c r="AA16">
        <f>P16+(Q16-P16)/2</f>
        <v>-119.27000000000001</v>
      </c>
      <c r="AB16" s="4">
        <f t="shared" si="6"/>
        <v>573.3237499999999</v>
      </c>
      <c r="AD16" s="4" t="str">
        <f t="shared" si="7"/>
        <v>"37.265,-119.27,573km"</v>
      </c>
      <c r="AF16" t="s">
        <v>310</v>
      </c>
      <c r="AH16" t="str">
        <f t="shared" si="8"/>
        <v xml:space="preserve">"california" =&gt; "37.265,-119.27,573km", </v>
      </c>
    </row>
    <row r="17" spans="6:34" ht="18">
      <c r="F17" s="1" t="s">
        <v>31</v>
      </c>
      <c r="G17" s="1" t="s">
        <v>32</v>
      </c>
      <c r="H17" s="1" t="s">
        <v>33</v>
      </c>
      <c r="I17" s="1" t="s">
        <v>34</v>
      </c>
      <c r="J17" s="1" t="s">
        <v>19</v>
      </c>
      <c r="L17" t="str">
        <f>CONCATENATE(IF(OR(LEFT(G17,1)="W",LEFT(G17,1)="S"),"-","+"),ROUND(RIGHT(LEFT(G17,5),3)+RIGHT(LEFT(G17,8),2)/60,2))</f>
        <v>-109.12</v>
      </c>
      <c r="M17" t="str">
        <f>CONCATENATE(IF(OR(LEFT(H17,1)="W",LEFT(H17,1)="S"),"-","+"),ROUND(RIGHT(LEFT(H17,5),3)+RIGHT(LEFT(H17,8),2)/60,2))</f>
        <v>-102</v>
      </c>
      <c r="N17" t="str">
        <f t="shared" si="1"/>
        <v>+41</v>
      </c>
      <c r="O17" t="str">
        <f t="shared" si="2"/>
        <v>+37</v>
      </c>
      <c r="P17" s="4">
        <v>-109.12</v>
      </c>
      <c r="Q17" s="4">
        <v>-102</v>
      </c>
      <c r="R17" s="4">
        <v>41</v>
      </c>
      <c r="S17" s="4">
        <v>37</v>
      </c>
      <c r="U17" t="str">
        <f t="shared" si="4"/>
        <v>-109.12,-102,41,37</v>
      </c>
      <c r="W17" t="str">
        <f t="shared" si="5"/>
        <v>:colorado =&gt; "-109.12,-102,41,37"</v>
      </c>
      <c r="Y17" t="s">
        <v>253</v>
      </c>
      <c r="Z17">
        <f>R17+(S17-R17)/2</f>
        <v>39</v>
      </c>
      <c r="AA17">
        <f>P17+(Q17-P17)/2</f>
        <v>-105.56</v>
      </c>
      <c r="AB17" s="4">
        <f t="shared" si="6"/>
        <v>396.31700000000029</v>
      </c>
      <c r="AD17" s="4" t="str">
        <f t="shared" si="7"/>
        <v>"39,-105.56,396km"</v>
      </c>
      <c r="AF17" t="s">
        <v>311</v>
      </c>
      <c r="AH17" t="str">
        <f t="shared" si="8"/>
        <v xml:space="preserve">"colorado" =&gt; "39,-105.56,396km", </v>
      </c>
    </row>
    <row r="18" spans="6:34" ht="18">
      <c r="F18" s="1" t="s">
        <v>35</v>
      </c>
      <c r="G18" s="1" t="s">
        <v>36</v>
      </c>
      <c r="H18" s="1" t="s">
        <v>37</v>
      </c>
      <c r="I18" s="1" t="s">
        <v>38</v>
      </c>
      <c r="J18" s="1" t="s">
        <v>34</v>
      </c>
      <c r="L18" t="str">
        <f t="shared" si="3"/>
        <v>-73.75</v>
      </c>
      <c r="M18" t="str">
        <f t="shared" si="0"/>
        <v>-71.75</v>
      </c>
      <c r="N18" t="str">
        <f t="shared" si="1"/>
        <v>+42.05</v>
      </c>
      <c r="O18" t="str">
        <f t="shared" si="2"/>
        <v>+41</v>
      </c>
      <c r="P18" s="4">
        <v>-73.75</v>
      </c>
      <c r="Q18" s="4">
        <v>-71.75</v>
      </c>
      <c r="R18" s="4">
        <v>42.05</v>
      </c>
      <c r="S18" s="4">
        <v>41</v>
      </c>
      <c r="U18" t="str">
        <f t="shared" si="4"/>
        <v>-73.75,-71.75,42.05,41</v>
      </c>
      <c r="W18" t="str">
        <f t="shared" si="5"/>
        <v>:connecticut =&gt; "-73.75,-71.75,42.05,41"</v>
      </c>
      <c r="Y18" t="s">
        <v>254</v>
      </c>
      <c r="Z18">
        <f>R18+(S18-R18)/2</f>
        <v>41.524999999999999</v>
      </c>
      <c r="AA18">
        <f>P18+(Q18-P18)/2</f>
        <v>-72.75</v>
      </c>
      <c r="AB18" s="4">
        <f t="shared" si="6"/>
        <v>111.325</v>
      </c>
      <c r="AD18" s="4" t="str">
        <f t="shared" si="7"/>
        <v>"41.525,-72.75,111km"</v>
      </c>
      <c r="AF18" t="s">
        <v>312</v>
      </c>
      <c r="AH18" t="str">
        <f t="shared" si="8"/>
        <v xml:space="preserve">"connecticut" =&gt; "41.525,-72.75,111km", </v>
      </c>
    </row>
    <row r="19" spans="6:34" ht="18">
      <c r="F19" s="1" t="s">
        <v>39</v>
      </c>
      <c r="G19" s="1" t="s">
        <v>40</v>
      </c>
      <c r="H19" s="1" t="s">
        <v>41</v>
      </c>
      <c r="I19" s="1" t="s">
        <v>42</v>
      </c>
      <c r="J19" s="1" t="s">
        <v>43</v>
      </c>
      <c r="L19" t="str">
        <f t="shared" si="3"/>
        <v>-75.8</v>
      </c>
      <c r="M19" t="str">
        <f t="shared" si="0"/>
        <v>-75</v>
      </c>
      <c r="N19" t="str">
        <f t="shared" si="1"/>
        <v>+39.85</v>
      </c>
      <c r="O19" t="str">
        <f t="shared" si="2"/>
        <v>+38.45</v>
      </c>
      <c r="P19" s="4">
        <v>-75.8</v>
      </c>
      <c r="Q19" s="4">
        <v>-75</v>
      </c>
      <c r="R19" s="4">
        <v>39.85</v>
      </c>
      <c r="S19" s="4">
        <v>38.450000000000003</v>
      </c>
      <c r="U19" t="str">
        <f t="shared" si="4"/>
        <v>-75.8,-75,39.85,38.45</v>
      </c>
      <c r="W19" t="str">
        <f t="shared" si="5"/>
        <v>:delaware =&gt; "-75.8,-75,39.85,38.45"</v>
      </c>
      <c r="Y19" t="s">
        <v>255</v>
      </c>
      <c r="Z19">
        <f>R19+(S19-R19)/2</f>
        <v>39.150000000000006</v>
      </c>
      <c r="AA19">
        <f>P19+(Q19-P19)/2</f>
        <v>-75.400000000000006</v>
      </c>
      <c r="AB19" s="4">
        <f t="shared" si="6"/>
        <v>77.927499999999924</v>
      </c>
      <c r="AD19" s="4" t="str">
        <f t="shared" si="7"/>
        <v>"39.15,-75.4,78km"</v>
      </c>
      <c r="AF19" t="s">
        <v>313</v>
      </c>
      <c r="AH19" t="str">
        <f t="shared" si="8"/>
        <v xml:space="preserve">"delaware" =&gt; "39.15,-75.4,78km", </v>
      </c>
    </row>
    <row r="20" spans="6:34" ht="18">
      <c r="F20" s="1" t="s">
        <v>44</v>
      </c>
      <c r="G20" s="1" t="s">
        <v>45</v>
      </c>
      <c r="H20" s="1" t="s">
        <v>46</v>
      </c>
      <c r="I20" s="1" t="s">
        <v>47</v>
      </c>
      <c r="J20" s="1" t="s">
        <v>48</v>
      </c>
      <c r="L20" t="str">
        <f t="shared" si="3"/>
        <v>-77.12</v>
      </c>
      <c r="M20" t="str">
        <f t="shared" si="0"/>
        <v>-76.87</v>
      </c>
      <c r="N20" t="str">
        <f t="shared" si="1"/>
        <v>+39</v>
      </c>
      <c r="O20" t="str">
        <f t="shared" si="2"/>
        <v>+38.87</v>
      </c>
      <c r="P20" s="4">
        <v>-77.12</v>
      </c>
      <c r="Q20" s="4">
        <v>-76.87</v>
      </c>
      <c r="R20" s="4">
        <v>39</v>
      </c>
      <c r="S20" s="4">
        <v>38.869999999999997</v>
      </c>
      <c r="U20" t="str">
        <f t="shared" si="4"/>
        <v>-77.12,-76.87,39,38.87</v>
      </c>
      <c r="W20" t="str">
        <f t="shared" si="5"/>
        <v>:district of columbia =&gt; "-77.12,-76.87,39,38.87"</v>
      </c>
      <c r="Y20" t="s">
        <v>288</v>
      </c>
      <c r="Z20">
        <f>R20+(S20-R20)/2</f>
        <v>38.935000000000002</v>
      </c>
      <c r="AA20">
        <f>P20+(Q20-P20)/2</f>
        <v>-76.995000000000005</v>
      </c>
      <c r="AB20" s="4">
        <f t="shared" si="6"/>
        <v>13.915625</v>
      </c>
      <c r="AD20" s="4" t="str">
        <f t="shared" si="7"/>
        <v>"38.935,-76.995,14km"</v>
      </c>
      <c r="AF20" t="s">
        <v>314</v>
      </c>
      <c r="AH20" t="str">
        <f t="shared" si="8"/>
        <v xml:space="preserve">"district of columbia" =&gt; "38.935,-76.995,14km", </v>
      </c>
    </row>
    <row r="21" spans="6:34" ht="18">
      <c r="F21" s="1" t="s">
        <v>49</v>
      </c>
      <c r="G21" s="1" t="s">
        <v>50</v>
      </c>
      <c r="H21" s="1" t="s">
        <v>245</v>
      </c>
      <c r="I21" s="1" t="s">
        <v>51</v>
      </c>
      <c r="J21" s="1" t="s">
        <v>52</v>
      </c>
      <c r="L21" t="str">
        <f t="shared" si="3"/>
        <v>-87.62</v>
      </c>
      <c r="M21" t="str">
        <f t="shared" si="0"/>
        <v>-80</v>
      </c>
      <c r="N21" t="str">
        <f t="shared" si="1"/>
        <v>+31</v>
      </c>
      <c r="O21" t="str">
        <f t="shared" si="2"/>
        <v>+24.5</v>
      </c>
      <c r="P21" s="4">
        <v>-87.62</v>
      </c>
      <c r="Q21" s="4">
        <v>-80</v>
      </c>
      <c r="R21" s="4">
        <v>31</v>
      </c>
      <c r="S21" s="4">
        <v>24.5</v>
      </c>
      <c r="U21" t="str">
        <f t="shared" si="4"/>
        <v>-87.62,-80,31,24.5</v>
      </c>
      <c r="W21" t="str">
        <f t="shared" si="5"/>
        <v>:florida =&gt; "-87.62,-80,31,24.5"</v>
      </c>
      <c r="Y21" t="s">
        <v>256</v>
      </c>
      <c r="Z21">
        <f>R21+(S21-R21)/2</f>
        <v>27.75</v>
      </c>
      <c r="AA21">
        <f>P21+(Q21-P21)/2</f>
        <v>-83.81</v>
      </c>
      <c r="AB21" s="4">
        <f t="shared" si="6"/>
        <v>424.14825000000025</v>
      </c>
      <c r="AD21" s="4" t="str">
        <f t="shared" si="7"/>
        <v>"27.75,-83.81,424km"</v>
      </c>
      <c r="AF21" t="s">
        <v>315</v>
      </c>
      <c r="AH21" t="str">
        <f t="shared" si="8"/>
        <v xml:space="preserve">"florida" =&gt; "27.75,-83.81,424km", </v>
      </c>
    </row>
    <row r="22" spans="6:34" ht="18">
      <c r="F22" s="1" t="s">
        <v>53</v>
      </c>
      <c r="G22" s="1" t="s">
        <v>54</v>
      </c>
      <c r="H22" s="1" t="s">
        <v>55</v>
      </c>
      <c r="I22" s="1" t="s">
        <v>11</v>
      </c>
      <c r="J22" s="1" t="s">
        <v>56</v>
      </c>
      <c r="L22" t="str">
        <f t="shared" si="3"/>
        <v>-85.62</v>
      </c>
      <c r="M22" t="str">
        <f t="shared" si="0"/>
        <v>-80.75</v>
      </c>
      <c r="N22" t="str">
        <f t="shared" si="1"/>
        <v>+35</v>
      </c>
      <c r="O22" t="str">
        <f t="shared" si="2"/>
        <v>+30.35</v>
      </c>
      <c r="P22" s="4">
        <v>-85.62</v>
      </c>
      <c r="Q22" s="4">
        <v>-80.75</v>
      </c>
      <c r="R22" s="4">
        <v>35</v>
      </c>
      <c r="S22" s="4">
        <v>30.35</v>
      </c>
      <c r="U22" t="str">
        <f t="shared" si="4"/>
        <v>-85.62,-80.75,35,30.35</v>
      </c>
      <c r="W22" t="str">
        <f t="shared" si="5"/>
        <v>:georgia =&gt; "-85.62,-80.75,35,30.35"</v>
      </c>
      <c r="Y22" t="s">
        <v>257</v>
      </c>
      <c r="Z22">
        <f>R22+(S22-R22)/2</f>
        <v>32.674999999999997</v>
      </c>
      <c r="AA22">
        <f>P22+(Q22-P22)/2</f>
        <v>-83.185000000000002</v>
      </c>
      <c r="AB22" s="4">
        <f t="shared" si="6"/>
        <v>271.07637500000027</v>
      </c>
      <c r="AD22" s="4" t="str">
        <f t="shared" si="7"/>
        <v>"32.675,-83.185,271km"</v>
      </c>
      <c r="AF22" t="s">
        <v>316</v>
      </c>
      <c r="AH22" t="str">
        <f t="shared" si="8"/>
        <v xml:space="preserve">"georgia" =&gt; "32.675,-83.185,271km", </v>
      </c>
    </row>
    <row r="23" spans="6:34" ht="18">
      <c r="F23" s="1" t="s">
        <v>57</v>
      </c>
      <c r="G23" s="1" t="s">
        <v>58</v>
      </c>
      <c r="H23" s="1" t="s">
        <v>59</v>
      </c>
      <c r="I23" s="1" t="s">
        <v>60</v>
      </c>
      <c r="J23" s="1" t="s">
        <v>61</v>
      </c>
      <c r="L23" t="str">
        <f t="shared" ref="L23:L24" si="9">CONCATENATE(IF(OR(LEFT(G23,1)="W",LEFT(G23,1)="S"),"-","+"),ROUND(RIGHT(LEFT(G23,5),3)+RIGHT(LEFT(G23,8),2)/60,2))</f>
        <v>-160.25</v>
      </c>
      <c r="M23" t="str">
        <f t="shared" ref="M23:M24" si="10">CONCATENATE(IF(OR(LEFT(H23,1)="W",LEFT(H23,1)="S"),"-","+"),ROUND(RIGHT(LEFT(H23,5),3)+RIGHT(LEFT(H23,8),2)/60,2))</f>
        <v>-154.75</v>
      </c>
      <c r="N23" t="str">
        <f t="shared" si="1"/>
        <v>+22.23</v>
      </c>
      <c r="O23" t="str">
        <f t="shared" si="2"/>
        <v>+18.87</v>
      </c>
      <c r="P23" s="4">
        <v>-160.25</v>
      </c>
      <c r="Q23" s="4">
        <v>-154.75</v>
      </c>
      <c r="R23" s="4">
        <v>22.23</v>
      </c>
      <c r="S23" s="4">
        <v>18.87</v>
      </c>
      <c r="U23" t="str">
        <f t="shared" si="4"/>
        <v>-160.25,-154.75,22.23,18.87</v>
      </c>
      <c r="W23" t="str">
        <f t="shared" si="5"/>
        <v>:hawaii =&gt; "-160.25,-154.75,22.23,18.87"</v>
      </c>
      <c r="Y23" t="s">
        <v>258</v>
      </c>
      <c r="Z23">
        <f>R23+(S23-R23)/2</f>
        <v>20.55</v>
      </c>
      <c r="AA23">
        <f>P23+(Q23-P23)/2</f>
        <v>-157.5</v>
      </c>
      <c r="AB23" s="4">
        <f t="shared" si="6"/>
        <v>306.14375000000001</v>
      </c>
      <c r="AD23" s="4" t="str">
        <f t="shared" si="7"/>
        <v>"20.55,-157.5,306km"</v>
      </c>
      <c r="AF23" t="s">
        <v>317</v>
      </c>
      <c r="AH23" t="str">
        <f t="shared" si="8"/>
        <v xml:space="preserve">"hawaii" =&gt; "20.55,-157.5,306km", </v>
      </c>
    </row>
    <row r="24" spans="6:34" ht="18">
      <c r="F24" s="1" t="s">
        <v>62</v>
      </c>
      <c r="G24" s="1" t="s">
        <v>63</v>
      </c>
      <c r="H24" s="1" t="s">
        <v>64</v>
      </c>
      <c r="I24" s="1" t="s">
        <v>65</v>
      </c>
      <c r="J24" s="1" t="s">
        <v>29</v>
      </c>
      <c r="L24" t="str">
        <f t="shared" si="9"/>
        <v>-117.25</v>
      </c>
      <c r="M24" t="str">
        <f t="shared" si="10"/>
        <v>-111</v>
      </c>
      <c r="N24" t="str">
        <f t="shared" si="1"/>
        <v>+49</v>
      </c>
      <c r="O24" t="str">
        <f t="shared" si="2"/>
        <v>+42</v>
      </c>
      <c r="P24" s="4">
        <v>-117.25</v>
      </c>
      <c r="Q24" s="4">
        <v>-111</v>
      </c>
      <c r="R24" s="4">
        <v>49</v>
      </c>
      <c r="S24" s="4">
        <v>42</v>
      </c>
      <c r="U24" t="str">
        <f t="shared" si="4"/>
        <v>-117.25,-111,49,42</v>
      </c>
      <c r="W24" t="str">
        <f t="shared" si="5"/>
        <v>:idaho =&gt; "-117.25,-111,49,42"</v>
      </c>
      <c r="Y24" t="s">
        <v>259</v>
      </c>
      <c r="Z24">
        <f>R24+(S24-R24)/2</f>
        <v>45.5</v>
      </c>
      <c r="AA24">
        <f>P24+(Q24-P24)/2</f>
        <v>-114.125</v>
      </c>
      <c r="AB24" s="4">
        <f t="shared" si="6"/>
        <v>389.63749999999999</v>
      </c>
      <c r="AD24" s="4" t="str">
        <f t="shared" si="7"/>
        <v>"45.5,-114.125,390km"</v>
      </c>
      <c r="AF24" t="s">
        <v>318</v>
      </c>
      <c r="AH24" t="str">
        <f t="shared" si="8"/>
        <v xml:space="preserve">"idaho" =&gt; "45.5,-114.125,390km", </v>
      </c>
    </row>
    <row r="25" spans="6:34" ht="18">
      <c r="F25" s="1" t="s">
        <v>66</v>
      </c>
      <c r="G25" s="1" t="s">
        <v>67</v>
      </c>
      <c r="H25" s="1" t="s">
        <v>68</v>
      </c>
      <c r="I25" s="1" t="s">
        <v>69</v>
      </c>
      <c r="J25" s="1" t="s">
        <v>19</v>
      </c>
      <c r="L25" t="str">
        <f t="shared" si="3"/>
        <v>-91.5</v>
      </c>
      <c r="M25" t="str">
        <f t="shared" si="0"/>
        <v>-87.5</v>
      </c>
      <c r="N25" t="str">
        <f t="shared" si="1"/>
        <v>+42.5</v>
      </c>
      <c r="O25" t="str">
        <f t="shared" si="2"/>
        <v>+37</v>
      </c>
      <c r="P25" s="4">
        <v>-91.5</v>
      </c>
      <c r="Q25" s="4">
        <v>-87.5</v>
      </c>
      <c r="R25" s="4">
        <v>42.5</v>
      </c>
      <c r="S25" s="4">
        <v>37</v>
      </c>
      <c r="U25" t="str">
        <f t="shared" si="4"/>
        <v>-91.5,-87.5,42.5,37</v>
      </c>
      <c r="W25" t="str">
        <f t="shared" si="5"/>
        <v>:illinois =&gt; "-91.5,-87.5,42.5,37"</v>
      </c>
      <c r="Y25" t="s">
        <v>260</v>
      </c>
      <c r="Z25">
        <f>R25+(S25-R25)/2</f>
        <v>39.75</v>
      </c>
      <c r="AA25">
        <f>P25+(Q25-P25)/2</f>
        <v>-89.5</v>
      </c>
      <c r="AB25" s="4">
        <f t="shared" si="6"/>
        <v>306.14375000000001</v>
      </c>
      <c r="AD25" s="4" t="str">
        <f t="shared" si="7"/>
        <v>"39.75,-89.5,306km"</v>
      </c>
      <c r="AF25" t="s">
        <v>319</v>
      </c>
      <c r="AH25" t="str">
        <f t="shared" si="8"/>
        <v xml:space="preserve">"illinois" =&gt; "39.75,-89.5,306km", </v>
      </c>
    </row>
    <row r="26" spans="6:34" ht="18">
      <c r="F26" s="1" t="s">
        <v>70</v>
      </c>
      <c r="G26" s="1" t="s">
        <v>71</v>
      </c>
      <c r="H26" s="1" t="s">
        <v>72</v>
      </c>
      <c r="I26" s="1" t="s">
        <v>73</v>
      </c>
      <c r="J26" s="1" t="s">
        <v>74</v>
      </c>
      <c r="L26" t="str">
        <f t="shared" si="3"/>
        <v>-88.12</v>
      </c>
      <c r="M26" t="str">
        <f t="shared" si="0"/>
        <v>-84.75</v>
      </c>
      <c r="N26" t="str">
        <f t="shared" si="1"/>
        <v>+41.75</v>
      </c>
      <c r="O26" t="str">
        <f t="shared" si="2"/>
        <v>+37.87</v>
      </c>
      <c r="P26" s="4">
        <v>-88.12</v>
      </c>
      <c r="Q26" s="4">
        <v>-84.75</v>
      </c>
      <c r="R26" s="4">
        <v>41.75</v>
      </c>
      <c r="S26" s="4">
        <v>37.869999999999997</v>
      </c>
      <c r="U26" t="str">
        <f t="shared" si="4"/>
        <v>-88.12,-84.75,41.75,37.87</v>
      </c>
      <c r="W26" t="str">
        <f t="shared" si="5"/>
        <v>:indiana =&gt; "-88.12,-84.75,41.75,37.87"</v>
      </c>
      <c r="Y26" t="s">
        <v>261</v>
      </c>
      <c r="Z26">
        <f>R26+(S26-R26)/2</f>
        <v>39.81</v>
      </c>
      <c r="AA26">
        <f>P26+(Q26-P26)/2</f>
        <v>-86.435000000000002</v>
      </c>
      <c r="AB26" s="4">
        <f t="shared" si="6"/>
        <v>215.97050000000016</v>
      </c>
      <c r="AD26" s="4" t="str">
        <f t="shared" si="7"/>
        <v>"39.81,-86.435,216km"</v>
      </c>
      <c r="AF26" t="s">
        <v>320</v>
      </c>
      <c r="AH26" t="str">
        <f t="shared" si="8"/>
        <v xml:space="preserve">"indiana" =&gt; "39.81,-86.435,216km", </v>
      </c>
    </row>
    <row r="27" spans="6:34" ht="18">
      <c r="F27" s="1" t="s">
        <v>75</v>
      </c>
      <c r="G27" s="1" t="s">
        <v>76</v>
      </c>
      <c r="H27" s="1" t="s">
        <v>77</v>
      </c>
      <c r="I27" s="1" t="s">
        <v>78</v>
      </c>
      <c r="J27" s="1" t="s">
        <v>79</v>
      </c>
      <c r="L27" t="str">
        <f t="shared" si="3"/>
        <v>-96.62</v>
      </c>
      <c r="M27" t="str">
        <f t="shared" si="0"/>
        <v>-90.12</v>
      </c>
      <c r="N27" t="str">
        <f t="shared" si="1"/>
        <v>+43.5</v>
      </c>
      <c r="O27" t="str">
        <f t="shared" si="2"/>
        <v>+40.37</v>
      </c>
      <c r="P27" s="4">
        <v>-96.62</v>
      </c>
      <c r="Q27" s="4">
        <v>-90.12</v>
      </c>
      <c r="R27" s="4">
        <v>43.5</v>
      </c>
      <c r="S27" s="4">
        <v>40.369999999999997</v>
      </c>
      <c r="U27" t="str">
        <f t="shared" si="4"/>
        <v>-96.62,-90.12,43.5,40.37</v>
      </c>
      <c r="W27" t="str">
        <f t="shared" si="5"/>
        <v>:iowa =&gt; "-96.62,-90.12,43.5,40.37"</v>
      </c>
      <c r="Y27" t="s">
        <v>262</v>
      </c>
      <c r="Z27">
        <f>R27+(S27-R27)/2</f>
        <v>41.935000000000002</v>
      </c>
      <c r="AA27">
        <f>P27+(Q27-P27)/2</f>
        <v>-93.37</v>
      </c>
      <c r="AB27" s="4">
        <f t="shared" si="6"/>
        <v>361.80625000000003</v>
      </c>
      <c r="AD27" s="4" t="str">
        <f t="shared" si="7"/>
        <v>"41.935,-93.37,362km"</v>
      </c>
      <c r="AF27" t="s">
        <v>321</v>
      </c>
      <c r="AH27" t="str">
        <f t="shared" si="8"/>
        <v xml:space="preserve">"iowa" =&gt; "41.935,-93.37,362km", </v>
      </c>
    </row>
    <row r="28" spans="6:34" ht="18">
      <c r="F28" s="1" t="s">
        <v>80</v>
      </c>
      <c r="G28" s="1" t="s">
        <v>81</v>
      </c>
      <c r="H28" s="1" t="s">
        <v>82</v>
      </c>
      <c r="I28" s="1" t="s">
        <v>83</v>
      </c>
      <c r="J28" s="1" t="s">
        <v>19</v>
      </c>
      <c r="L28" t="str">
        <f t="shared" ref="L28" si="11">CONCATENATE(IF(OR(LEFT(G28,1)="W",LEFT(G28,1)="S"),"-","+"),ROUND(RIGHT(LEFT(G28,5),3)+RIGHT(LEFT(G28,8),2)/60,2))</f>
        <v>-102.5</v>
      </c>
      <c r="M28" t="str">
        <f t="shared" si="0"/>
        <v>-94.58</v>
      </c>
      <c r="N28" t="str">
        <f t="shared" si="1"/>
        <v>+40</v>
      </c>
      <c r="O28" t="str">
        <f t="shared" si="2"/>
        <v>+37</v>
      </c>
      <c r="P28" s="4">
        <v>-102.5</v>
      </c>
      <c r="Q28" s="4">
        <v>-94.58</v>
      </c>
      <c r="R28" s="4">
        <v>40</v>
      </c>
      <c r="S28" s="4">
        <v>37</v>
      </c>
      <c r="U28" t="str">
        <f t="shared" si="4"/>
        <v>-102.5,-94.58,40,37</v>
      </c>
      <c r="W28" t="str">
        <f t="shared" si="5"/>
        <v>:kansas =&gt; "-102.5,-94.58,40,37"</v>
      </c>
      <c r="Y28" t="s">
        <v>263</v>
      </c>
      <c r="Z28">
        <f>R28+(S28-R28)/2</f>
        <v>38.5</v>
      </c>
      <c r="AA28">
        <f>P28+(Q28-P28)/2</f>
        <v>-98.539999999999992</v>
      </c>
      <c r="AB28" s="4">
        <f t="shared" si="6"/>
        <v>440.84700000000009</v>
      </c>
      <c r="AD28" s="4" t="str">
        <f t="shared" si="7"/>
        <v>"38.5,-98.54,441km"</v>
      </c>
      <c r="AF28" t="s">
        <v>322</v>
      </c>
      <c r="AH28" t="str">
        <f t="shared" si="8"/>
        <v xml:space="preserve">"kansas" =&gt; "38.5,-98.54,441km", </v>
      </c>
    </row>
    <row r="29" spans="6:34" ht="18">
      <c r="F29" s="1" t="s">
        <v>84</v>
      </c>
      <c r="G29" s="1" t="s">
        <v>85</v>
      </c>
      <c r="H29" s="1" t="s">
        <v>86</v>
      </c>
      <c r="I29" s="1" t="s">
        <v>87</v>
      </c>
      <c r="J29" s="1" t="s">
        <v>88</v>
      </c>
      <c r="L29" t="str">
        <f t="shared" si="3"/>
        <v>-89.58</v>
      </c>
      <c r="M29" t="str">
        <f t="shared" si="0"/>
        <v>-81.95</v>
      </c>
      <c r="N29" t="str">
        <f t="shared" si="1"/>
        <v>+39.15</v>
      </c>
      <c r="O29" t="str">
        <f t="shared" si="2"/>
        <v>+36.62</v>
      </c>
      <c r="P29" s="4">
        <v>-89.58</v>
      </c>
      <c r="Q29" s="4">
        <v>-81.95</v>
      </c>
      <c r="R29" s="4">
        <v>39.15</v>
      </c>
      <c r="S29" s="4">
        <v>36.619999999999997</v>
      </c>
      <c r="U29" t="str">
        <f t="shared" si="4"/>
        <v>-89.58,-81.95,39.15,36.62</v>
      </c>
      <c r="W29" t="str">
        <f t="shared" si="5"/>
        <v>:kentucky =&gt; "-89.58,-81.95,39.15,36.62"</v>
      </c>
      <c r="Y29" t="s">
        <v>264</v>
      </c>
      <c r="Z29">
        <f>R29+(S29-R29)/2</f>
        <v>37.884999999999998</v>
      </c>
      <c r="AA29">
        <f>P29+(Q29-P29)/2</f>
        <v>-85.765000000000001</v>
      </c>
      <c r="AB29" s="4">
        <f t="shared" si="6"/>
        <v>424.70487499999973</v>
      </c>
      <c r="AD29" s="4" t="str">
        <f t="shared" si="7"/>
        <v>"37.885,-85.765,425km"</v>
      </c>
      <c r="AF29" t="s">
        <v>323</v>
      </c>
      <c r="AH29" t="str">
        <f t="shared" si="8"/>
        <v xml:space="preserve">"kentucky" =&gt; "37.885,-85.765,425km", </v>
      </c>
    </row>
    <row r="30" spans="6:34" ht="18">
      <c r="F30" s="1" t="s">
        <v>89</v>
      </c>
      <c r="G30" s="1" t="s">
        <v>90</v>
      </c>
      <c r="H30" s="1" t="s">
        <v>91</v>
      </c>
      <c r="I30" s="1" t="s">
        <v>92</v>
      </c>
      <c r="J30" s="1" t="s">
        <v>93</v>
      </c>
      <c r="L30" t="str">
        <f t="shared" si="3"/>
        <v>-94.05</v>
      </c>
      <c r="M30" t="str">
        <f t="shared" si="0"/>
        <v>-88.82</v>
      </c>
      <c r="N30" t="str">
        <f t="shared" si="1"/>
        <v>+33.02</v>
      </c>
      <c r="O30" t="str">
        <f t="shared" si="2"/>
        <v>+28.92</v>
      </c>
      <c r="P30" s="4">
        <v>-94.05</v>
      </c>
      <c r="Q30" s="4">
        <v>-88.82</v>
      </c>
      <c r="R30" s="4">
        <v>33.020000000000003</v>
      </c>
      <c r="S30" s="4">
        <v>28.92</v>
      </c>
      <c r="U30" t="str">
        <f t="shared" si="4"/>
        <v>-94.05,-88.82,33.02,28.92</v>
      </c>
      <c r="W30" t="str">
        <f t="shared" si="5"/>
        <v>:louisiana =&gt; "-94.05,-88.82,33.02,28.92"</v>
      </c>
      <c r="Y30" t="s">
        <v>265</v>
      </c>
      <c r="Z30">
        <f>R30+(S30-R30)/2</f>
        <v>30.970000000000002</v>
      </c>
      <c r="AA30">
        <f>P30+(Q30-P30)/2</f>
        <v>-91.435000000000002</v>
      </c>
      <c r="AB30" s="4">
        <f t="shared" si="6"/>
        <v>291.11487500000021</v>
      </c>
      <c r="AD30" s="4" t="str">
        <f t="shared" si="7"/>
        <v>"30.97,-91.435,291km"</v>
      </c>
      <c r="AF30" t="s">
        <v>324</v>
      </c>
      <c r="AH30" t="str">
        <f t="shared" si="8"/>
        <v xml:space="preserve">"louisiana" =&gt; "30.97,-91.435,291km", </v>
      </c>
    </row>
    <row r="31" spans="6:34" ht="18">
      <c r="F31" s="1" t="s">
        <v>94</v>
      </c>
      <c r="G31" s="1" t="s">
        <v>95</v>
      </c>
      <c r="H31" s="1" t="s">
        <v>96</v>
      </c>
      <c r="I31" s="1" t="s">
        <v>97</v>
      </c>
      <c r="J31" s="1" t="s">
        <v>98</v>
      </c>
      <c r="L31" t="str">
        <f t="shared" si="3"/>
        <v>-71.13</v>
      </c>
      <c r="M31" t="str">
        <f t="shared" si="0"/>
        <v>-66.88</v>
      </c>
      <c r="N31" t="str">
        <f t="shared" si="1"/>
        <v>+47.47</v>
      </c>
      <c r="O31" t="str">
        <f t="shared" si="2"/>
        <v>+42.97</v>
      </c>
      <c r="P31" s="4">
        <v>-71.13</v>
      </c>
      <c r="Q31" s="4">
        <v>-66.88</v>
      </c>
      <c r="R31" s="4">
        <v>47.47</v>
      </c>
      <c r="S31" s="4">
        <v>42.97</v>
      </c>
      <c r="U31" t="str">
        <f t="shared" si="4"/>
        <v>-71.13,-66.88,47.47,42.97</v>
      </c>
      <c r="W31" t="str">
        <f t="shared" si="5"/>
        <v>:maine =&gt; "-71.13,-66.88,47.47,42.97"</v>
      </c>
      <c r="Y31" t="s">
        <v>266</v>
      </c>
      <c r="Z31">
        <f>R31+(S31-R31)/2</f>
        <v>45.22</v>
      </c>
      <c r="AA31">
        <f>P31+(Q31-P31)/2</f>
        <v>-69.004999999999995</v>
      </c>
      <c r="AB31" s="4">
        <f t="shared" si="6"/>
        <v>250.48125000000002</v>
      </c>
      <c r="AD31" s="4" t="str">
        <f t="shared" si="7"/>
        <v>"45.22,-69.005,250km"</v>
      </c>
      <c r="AF31" t="s">
        <v>325</v>
      </c>
      <c r="AH31" t="str">
        <f t="shared" si="8"/>
        <v xml:space="preserve">"maine" =&gt; "45.22,-69.005,250km", </v>
      </c>
    </row>
    <row r="32" spans="6:34" ht="18">
      <c r="F32" s="1" t="s">
        <v>99</v>
      </c>
      <c r="G32" s="1" t="s">
        <v>100</v>
      </c>
      <c r="H32" s="1" t="s">
        <v>41</v>
      </c>
      <c r="I32" s="1" t="s">
        <v>101</v>
      </c>
      <c r="J32" s="1" t="s">
        <v>74</v>
      </c>
      <c r="L32" t="str">
        <f t="shared" si="3"/>
        <v>-79.5</v>
      </c>
      <c r="M32" t="str">
        <f t="shared" si="0"/>
        <v>-75</v>
      </c>
      <c r="N32" t="str">
        <f t="shared" si="1"/>
        <v>+39.75</v>
      </c>
      <c r="O32" t="str">
        <f t="shared" si="2"/>
        <v>+37.87</v>
      </c>
      <c r="P32" s="4">
        <v>-79.5</v>
      </c>
      <c r="Q32" s="4">
        <v>-75</v>
      </c>
      <c r="R32" s="4">
        <v>39.75</v>
      </c>
      <c r="S32" s="4">
        <v>37.869999999999997</v>
      </c>
      <c r="U32" t="str">
        <f t="shared" si="4"/>
        <v>-79.5,-75,39.75,37.87</v>
      </c>
      <c r="W32" t="str">
        <f t="shared" si="5"/>
        <v>:maryland =&gt; "-79.5,-75,39.75,37.87"</v>
      </c>
      <c r="Y32" t="s">
        <v>267</v>
      </c>
      <c r="Z32">
        <f>R32+(S32-R32)/2</f>
        <v>38.81</v>
      </c>
      <c r="AA32">
        <f>P32+(Q32-P32)/2</f>
        <v>-77.25</v>
      </c>
      <c r="AB32" s="4">
        <f t="shared" si="6"/>
        <v>250.48125000000002</v>
      </c>
      <c r="AD32" s="4" t="str">
        <f t="shared" si="7"/>
        <v>"38.81,-77.25,250km"</v>
      </c>
      <c r="AF32" t="s">
        <v>326</v>
      </c>
      <c r="AH32" t="str">
        <f t="shared" si="8"/>
        <v xml:space="preserve">"maryland" =&gt; "38.81,-77.25,250km", </v>
      </c>
    </row>
    <row r="33" spans="6:34" ht="18">
      <c r="F33" s="1" t="s">
        <v>102</v>
      </c>
      <c r="G33" s="1" t="s">
        <v>103</v>
      </c>
      <c r="H33" s="1" t="s">
        <v>104</v>
      </c>
      <c r="I33" s="1" t="s">
        <v>105</v>
      </c>
      <c r="J33" s="1" t="s">
        <v>106</v>
      </c>
      <c r="L33" t="str">
        <f t="shared" si="3"/>
        <v>-73.52</v>
      </c>
      <c r="M33" t="str">
        <f t="shared" si="0"/>
        <v>-69.92</v>
      </c>
      <c r="N33" t="str">
        <f t="shared" si="1"/>
        <v>+42.87</v>
      </c>
      <c r="O33" t="str">
        <f t="shared" si="2"/>
        <v>+41.22</v>
      </c>
      <c r="P33" s="4">
        <v>-73.52</v>
      </c>
      <c r="Q33" s="4">
        <v>-69.92</v>
      </c>
      <c r="R33" s="4">
        <v>42.87</v>
      </c>
      <c r="S33" s="4">
        <v>41.22</v>
      </c>
      <c r="U33" t="str">
        <f t="shared" si="4"/>
        <v>-73.52,-69.92,42.87,41.22</v>
      </c>
      <c r="W33" t="str">
        <f t="shared" si="5"/>
        <v>:massachusetts =&gt; "-73.52,-69.92,42.87,41.22"</v>
      </c>
      <c r="Y33" t="s">
        <v>268</v>
      </c>
      <c r="Z33">
        <f>R33+(S33-R33)/2</f>
        <v>42.045000000000002</v>
      </c>
      <c r="AA33">
        <f>P33+(Q33-P33)/2</f>
        <v>-71.72</v>
      </c>
      <c r="AB33" s="4">
        <f t="shared" si="6"/>
        <v>200.38499999999968</v>
      </c>
      <c r="AD33" s="4" t="str">
        <f t="shared" si="7"/>
        <v>"42.045,-71.72,200km"</v>
      </c>
      <c r="AF33" t="s">
        <v>327</v>
      </c>
      <c r="AH33" t="str">
        <f t="shared" si="8"/>
        <v xml:space="preserve">"massachusetts" =&gt; "42.045,-71.72,200km", </v>
      </c>
    </row>
    <row r="34" spans="6:34" ht="18">
      <c r="F34" s="1" t="s">
        <v>107</v>
      </c>
      <c r="G34" s="1" t="s">
        <v>108</v>
      </c>
      <c r="H34" s="1" t="s">
        <v>109</v>
      </c>
      <c r="I34" s="1" t="s">
        <v>110</v>
      </c>
      <c r="J34" s="1" t="s">
        <v>111</v>
      </c>
      <c r="L34" t="str">
        <f t="shared" si="3"/>
        <v>-90.5</v>
      </c>
      <c r="M34" t="str">
        <f t="shared" si="0"/>
        <v>-82.37</v>
      </c>
      <c r="N34" t="str">
        <f t="shared" si="1"/>
        <v>+48.28</v>
      </c>
      <c r="O34" t="str">
        <f t="shared" si="2"/>
        <v>+41.7</v>
      </c>
      <c r="P34" s="4">
        <v>-90.5</v>
      </c>
      <c r="Q34" s="4">
        <v>-82.37</v>
      </c>
      <c r="R34" s="4">
        <v>48.28</v>
      </c>
      <c r="S34" s="4">
        <v>41.7</v>
      </c>
      <c r="U34" t="str">
        <f t="shared" si="4"/>
        <v>-90.5,-82.37,48.28,41.7</v>
      </c>
      <c r="W34" t="str">
        <f t="shared" si="5"/>
        <v>:michigan =&gt; "-90.5,-82.37,48.28,41.7"</v>
      </c>
      <c r="Y34" t="s">
        <v>269</v>
      </c>
      <c r="Z34">
        <f>R34+(S34-R34)/2</f>
        <v>44.99</v>
      </c>
      <c r="AA34">
        <f>P34+(Q34-P34)/2</f>
        <v>-86.435000000000002</v>
      </c>
      <c r="AB34" s="4">
        <f t="shared" si="6"/>
        <v>452.53612499999974</v>
      </c>
      <c r="AD34" s="4" t="str">
        <f t="shared" si="7"/>
        <v>"44.99,-86.435,453km"</v>
      </c>
      <c r="AF34" t="s">
        <v>328</v>
      </c>
      <c r="AH34" t="str">
        <f t="shared" si="8"/>
        <v xml:space="preserve">"michigan" =&gt; "44.99,-86.435,453km", </v>
      </c>
    </row>
    <row r="35" spans="6:34" ht="18">
      <c r="F35" s="1" t="s">
        <v>112</v>
      </c>
      <c r="G35" s="1" t="s">
        <v>113</v>
      </c>
      <c r="H35" s="1" t="s">
        <v>114</v>
      </c>
      <c r="I35" s="1" t="s">
        <v>115</v>
      </c>
      <c r="J35" s="1" t="s">
        <v>78</v>
      </c>
      <c r="L35" t="str">
        <f t="shared" si="3"/>
        <v>-97.25</v>
      </c>
      <c r="M35" t="str">
        <f t="shared" si="0"/>
        <v>-89.5</v>
      </c>
      <c r="N35" t="str">
        <f t="shared" si="1"/>
        <v>+49.38</v>
      </c>
      <c r="O35" t="str">
        <f t="shared" si="2"/>
        <v>+43.5</v>
      </c>
      <c r="P35" s="4">
        <v>-97.25</v>
      </c>
      <c r="Q35" s="4">
        <v>-89.5</v>
      </c>
      <c r="R35" s="4">
        <v>49.38</v>
      </c>
      <c r="S35" s="4">
        <v>43.5</v>
      </c>
      <c r="U35" t="str">
        <f t="shared" si="4"/>
        <v>-97.25,-89.5,49.38,43.5</v>
      </c>
      <c r="W35" t="str">
        <f t="shared" si="5"/>
        <v>:minnesota =&gt; "-97.25,-89.5,49.38,43.5"</v>
      </c>
      <c r="Y35" t="s">
        <v>270</v>
      </c>
      <c r="Z35">
        <f>R35+(S35-R35)/2</f>
        <v>46.44</v>
      </c>
      <c r="AA35">
        <f>P35+(Q35-P35)/2</f>
        <v>-93.375</v>
      </c>
      <c r="AB35" s="4">
        <f t="shared" si="6"/>
        <v>431.38437500000003</v>
      </c>
      <c r="AD35" s="4" t="str">
        <f t="shared" si="7"/>
        <v>"46.44,-93.375,431km"</v>
      </c>
      <c r="AF35" t="s">
        <v>329</v>
      </c>
      <c r="AH35" t="str">
        <f t="shared" si="8"/>
        <v xml:space="preserve">"minnesota" =&gt; "46.44,-93.375,431km", </v>
      </c>
    </row>
    <row r="36" spans="6:34" ht="18">
      <c r="F36" s="1" t="s">
        <v>116</v>
      </c>
      <c r="G36" s="1" t="s">
        <v>117</v>
      </c>
      <c r="H36" s="1" t="s">
        <v>71</v>
      </c>
      <c r="I36" s="1" t="s">
        <v>11</v>
      </c>
      <c r="J36" s="1" t="s">
        <v>118</v>
      </c>
      <c r="L36" t="str">
        <f t="shared" si="3"/>
        <v>-91.63</v>
      </c>
      <c r="M36" t="str">
        <f t="shared" si="0"/>
        <v>-88.12</v>
      </c>
      <c r="N36" t="str">
        <f t="shared" si="1"/>
        <v>+35</v>
      </c>
      <c r="O36" t="str">
        <f t="shared" si="2"/>
        <v>+30</v>
      </c>
      <c r="P36" s="4">
        <v>-91.63</v>
      </c>
      <c r="Q36" s="4">
        <v>-88.12</v>
      </c>
      <c r="R36" s="4">
        <v>35</v>
      </c>
      <c r="S36" s="4">
        <v>30</v>
      </c>
      <c r="U36" t="str">
        <f t="shared" si="4"/>
        <v>-91.63,-88.12,35,30</v>
      </c>
      <c r="W36" t="str">
        <f t="shared" si="5"/>
        <v>:mississippi =&gt; "-91.63,-88.12,35,30"</v>
      </c>
      <c r="Y36" t="s">
        <v>271</v>
      </c>
      <c r="Z36">
        <f>R36+(S36-R36)/2</f>
        <v>32.5</v>
      </c>
      <c r="AA36">
        <f>P36+(Q36-P36)/2</f>
        <v>-89.875</v>
      </c>
      <c r="AB36" s="4">
        <f t="shared" si="6"/>
        <v>278.3125</v>
      </c>
      <c r="AD36" s="4" t="str">
        <f t="shared" si="7"/>
        <v>"32.5,-89.875,278km"</v>
      </c>
      <c r="AF36" t="s">
        <v>330</v>
      </c>
      <c r="AH36" t="str">
        <f t="shared" si="8"/>
        <v xml:space="preserve">"mississippi" =&gt; "32.5,-89.875,278km", </v>
      </c>
    </row>
    <row r="37" spans="6:34" ht="18">
      <c r="F37" s="1" t="s">
        <v>119</v>
      </c>
      <c r="G37" s="1" t="s">
        <v>120</v>
      </c>
      <c r="H37" s="1" t="s">
        <v>121</v>
      </c>
      <c r="I37" s="1" t="s">
        <v>122</v>
      </c>
      <c r="J37" s="1" t="s">
        <v>123</v>
      </c>
      <c r="L37" t="str">
        <f t="shared" si="3"/>
        <v>-95.78</v>
      </c>
      <c r="M37" t="str">
        <f t="shared" si="0"/>
        <v>-89.1</v>
      </c>
      <c r="N37" t="str">
        <f t="shared" si="1"/>
        <v>+40.62</v>
      </c>
      <c r="O37" t="str">
        <f t="shared" si="2"/>
        <v>+36</v>
      </c>
      <c r="P37" s="4">
        <v>-95.78</v>
      </c>
      <c r="Q37" s="4">
        <v>-89.1</v>
      </c>
      <c r="R37" s="4">
        <v>40.619999999999997</v>
      </c>
      <c r="S37" s="4">
        <v>36</v>
      </c>
      <c r="U37" t="str">
        <f t="shared" si="4"/>
        <v>-95.78,-89.1,40.62,36</v>
      </c>
      <c r="W37" t="str">
        <f t="shared" si="5"/>
        <v>:missouri =&gt; "-95.78,-89.1,40.62,36"</v>
      </c>
      <c r="Y37" t="s">
        <v>272</v>
      </c>
      <c r="Z37">
        <f>R37+(S37-R37)/2</f>
        <v>38.31</v>
      </c>
      <c r="AA37">
        <f>P37+(Q37-P37)/2</f>
        <v>-92.44</v>
      </c>
      <c r="AB37" s="4">
        <f t="shared" si="6"/>
        <v>371.82550000000037</v>
      </c>
      <c r="AD37" s="4" t="str">
        <f t="shared" si="7"/>
        <v>"38.31,-92.44,372km"</v>
      </c>
      <c r="AF37" t="s">
        <v>331</v>
      </c>
      <c r="AH37" t="str">
        <f t="shared" si="8"/>
        <v xml:space="preserve">"missouri" =&gt; "38.31,-92.44,372km", </v>
      </c>
    </row>
    <row r="38" spans="6:34" ht="18">
      <c r="F38" s="1" t="s">
        <v>124</v>
      </c>
      <c r="G38" s="1" t="s">
        <v>125</v>
      </c>
      <c r="H38" s="1" t="s">
        <v>126</v>
      </c>
      <c r="I38" s="1" t="s">
        <v>65</v>
      </c>
      <c r="J38" s="1" t="s">
        <v>127</v>
      </c>
      <c r="L38" t="str">
        <f t="shared" ref="L38:L40" si="12">CONCATENATE(IF(OR(LEFT(G38,1)="W",LEFT(G38,1)="S"),"-","+"),ROUND(RIGHT(LEFT(G38,5),3)+RIGHT(LEFT(G38,8),2)/60,2))</f>
        <v>-116.05</v>
      </c>
      <c r="M38" t="str">
        <f t="shared" ref="M38" si="13">CONCATENATE(IF(OR(LEFT(H38,1)="W",LEFT(H38,1)="S"),"-","+"),ROUND(RIGHT(LEFT(H38,5),3)+RIGHT(LEFT(H38,8),2)/60,2))</f>
        <v>-104.03</v>
      </c>
      <c r="N38" t="str">
        <f t="shared" si="1"/>
        <v>+49</v>
      </c>
      <c r="O38" t="str">
        <f t="shared" si="2"/>
        <v>+44.37</v>
      </c>
      <c r="P38" s="4">
        <v>-116.05</v>
      </c>
      <c r="Q38" s="4">
        <v>-104.03</v>
      </c>
      <c r="R38" s="4">
        <v>49</v>
      </c>
      <c r="S38" s="4">
        <v>44.37</v>
      </c>
      <c r="U38" t="str">
        <f t="shared" si="4"/>
        <v>-116.05,-104.03,49,44.37</v>
      </c>
      <c r="W38" t="str">
        <f t="shared" si="5"/>
        <v>:montana =&gt; "-116.05,-104.03,49,44.37"</v>
      </c>
      <c r="Y38" t="s">
        <v>273</v>
      </c>
      <c r="Z38">
        <f>R38+(S38-R38)/2</f>
        <v>46.685000000000002</v>
      </c>
      <c r="AA38">
        <f>P38+(Q38-P38)/2</f>
        <v>-110.03999999999999</v>
      </c>
      <c r="AB38" s="4">
        <f t="shared" si="6"/>
        <v>669.06324999999981</v>
      </c>
      <c r="AD38" s="4" t="str">
        <f t="shared" si="7"/>
        <v>"46.685,-110.04,669km"</v>
      </c>
      <c r="AF38" t="s">
        <v>332</v>
      </c>
      <c r="AH38" t="str">
        <f t="shared" si="8"/>
        <v xml:space="preserve">"montana" =&gt; "46.685,-110.04,669km", </v>
      </c>
    </row>
    <row r="39" spans="6:34" ht="18">
      <c r="F39" s="1" t="s">
        <v>128</v>
      </c>
      <c r="G39" s="1" t="s">
        <v>129</v>
      </c>
      <c r="H39" s="1" t="s">
        <v>130</v>
      </c>
      <c r="I39" s="1" t="s">
        <v>131</v>
      </c>
      <c r="J39" s="1" t="s">
        <v>83</v>
      </c>
      <c r="L39" t="str">
        <f t="shared" si="12"/>
        <v>-104.05</v>
      </c>
      <c r="M39" t="str">
        <f t="shared" si="0"/>
        <v>-95.32</v>
      </c>
      <c r="N39" t="str">
        <f t="shared" si="1"/>
        <v>+43</v>
      </c>
      <c r="O39" t="str">
        <f t="shared" si="2"/>
        <v>+40</v>
      </c>
      <c r="P39" s="4">
        <v>-104.05</v>
      </c>
      <c r="Q39" s="4">
        <v>-95.32</v>
      </c>
      <c r="R39" s="4">
        <v>43</v>
      </c>
      <c r="S39" s="4">
        <v>40</v>
      </c>
      <c r="U39" t="str">
        <f t="shared" si="4"/>
        <v>-104.05,-95.32,43,40</v>
      </c>
      <c r="W39" t="str">
        <f t="shared" si="5"/>
        <v>:nebraska =&gt; "-104.05,-95.32,43,40"</v>
      </c>
      <c r="Y39" t="s">
        <v>274</v>
      </c>
      <c r="Z39">
        <f>R39+(S39-R39)/2</f>
        <v>41.5</v>
      </c>
      <c r="AA39">
        <f>P39+(Q39-P39)/2</f>
        <v>-99.685000000000002</v>
      </c>
      <c r="AB39" s="4">
        <f t="shared" si="6"/>
        <v>485.93362500000023</v>
      </c>
      <c r="AD39" s="4" t="str">
        <f t="shared" si="7"/>
        <v>"41.5,-99.685,486km"</v>
      </c>
      <c r="AF39" t="s">
        <v>333</v>
      </c>
      <c r="AH39" t="str">
        <f t="shared" si="8"/>
        <v xml:space="preserve">"nebraska" =&gt; "41.5,-99.685,486km", </v>
      </c>
    </row>
    <row r="40" spans="6:34" ht="18">
      <c r="F40" s="1" t="s">
        <v>132</v>
      </c>
      <c r="G40" s="1" t="s">
        <v>133</v>
      </c>
      <c r="H40" s="1" t="s">
        <v>134</v>
      </c>
      <c r="I40" s="1" t="s">
        <v>29</v>
      </c>
      <c r="J40" s="1" t="s">
        <v>11</v>
      </c>
      <c r="L40" t="str">
        <f t="shared" si="12"/>
        <v>-120</v>
      </c>
      <c r="M40" t="str">
        <f t="shared" ref="M40" si="14">CONCATENATE(IF(OR(LEFT(H40,1)="W",LEFT(H40,1)="S"),"-","+"),ROUND(RIGHT(LEFT(H40,5),3)+RIGHT(LEFT(H40,8),2)/60,2))</f>
        <v>-114.05</v>
      </c>
      <c r="N40" t="str">
        <f t="shared" si="1"/>
        <v>+42</v>
      </c>
      <c r="O40" t="str">
        <f t="shared" si="2"/>
        <v>+35</v>
      </c>
      <c r="P40" s="4">
        <v>-120</v>
      </c>
      <c r="Q40" s="4">
        <v>-114.05</v>
      </c>
      <c r="R40" s="4">
        <v>42</v>
      </c>
      <c r="S40" s="4">
        <v>35</v>
      </c>
      <c r="U40" t="str">
        <f t="shared" si="4"/>
        <v>-120,-114.05,42,35</v>
      </c>
      <c r="W40" t="str">
        <f t="shared" si="5"/>
        <v>:nevada =&gt; "-120,-114.05,42,35"</v>
      </c>
      <c r="Y40" t="s">
        <v>275</v>
      </c>
      <c r="Z40">
        <f>R40+(S40-R40)/2</f>
        <v>38.5</v>
      </c>
      <c r="AA40">
        <f>P40+(Q40-P40)/2</f>
        <v>-117.02500000000001</v>
      </c>
      <c r="AB40" s="4">
        <f t="shared" si="6"/>
        <v>389.63749999999999</v>
      </c>
      <c r="AD40" s="4" t="str">
        <f t="shared" si="7"/>
        <v>"38.5,-117.025,390km"</v>
      </c>
      <c r="AF40" t="s">
        <v>334</v>
      </c>
      <c r="AH40" t="str">
        <f t="shared" si="8"/>
        <v xml:space="preserve">"nevada" =&gt; "38.5,-117.025,390km", </v>
      </c>
    </row>
    <row r="41" spans="6:34" ht="18">
      <c r="F41" s="1" t="s">
        <v>135</v>
      </c>
      <c r="G41" s="1" t="s">
        <v>136</v>
      </c>
      <c r="H41" s="1" t="s">
        <v>137</v>
      </c>
      <c r="I41" s="1" t="s">
        <v>138</v>
      </c>
      <c r="J41" s="1" t="s">
        <v>139</v>
      </c>
      <c r="L41" t="str">
        <f t="shared" si="3"/>
        <v>-72.57</v>
      </c>
      <c r="M41" t="str">
        <f t="shared" si="0"/>
        <v>-70.58</v>
      </c>
      <c r="N41" t="str">
        <f t="shared" si="1"/>
        <v>+45.35</v>
      </c>
      <c r="O41" t="str">
        <f t="shared" si="2"/>
        <v>+42.7</v>
      </c>
      <c r="P41" s="4">
        <v>-72.569999999999993</v>
      </c>
      <c r="Q41" s="4">
        <v>-70.58</v>
      </c>
      <c r="R41" s="4">
        <v>45.35</v>
      </c>
      <c r="S41" s="4">
        <v>42.7</v>
      </c>
      <c r="U41" t="str">
        <f t="shared" si="4"/>
        <v>-72.57,-70.58,45.35,42.7</v>
      </c>
      <c r="W41" t="str">
        <f t="shared" si="5"/>
        <v>:new hampshire =&gt; "-72.57,-70.58,45.35,42.7"</v>
      </c>
      <c r="Y41" t="s">
        <v>290</v>
      </c>
      <c r="Z41">
        <f>R41+(S41-R41)/2</f>
        <v>44.025000000000006</v>
      </c>
      <c r="AA41">
        <f>P41+(Q41-P41)/2</f>
        <v>-71.574999999999989</v>
      </c>
      <c r="AB41" s="4">
        <f t="shared" si="6"/>
        <v>147.50562499999992</v>
      </c>
      <c r="AD41" s="4" t="str">
        <f t="shared" si="7"/>
        <v>"44.025,-71.575,148km"</v>
      </c>
      <c r="AF41" t="s">
        <v>335</v>
      </c>
      <c r="AH41" t="str">
        <f t="shared" si="8"/>
        <v xml:space="preserve">"new hampshire" =&gt; "44.025,-71.575,148km", </v>
      </c>
    </row>
    <row r="42" spans="6:34" ht="18">
      <c r="F42" s="1" t="s">
        <v>140</v>
      </c>
      <c r="G42" s="1" t="s">
        <v>141</v>
      </c>
      <c r="H42" s="1" t="s">
        <v>142</v>
      </c>
      <c r="I42" s="1" t="s">
        <v>143</v>
      </c>
      <c r="J42" s="1" t="s">
        <v>144</v>
      </c>
      <c r="L42" t="str">
        <f t="shared" si="3"/>
        <v>-75.55</v>
      </c>
      <c r="M42" t="str">
        <f t="shared" si="0"/>
        <v>-73.87</v>
      </c>
      <c r="N42" t="str">
        <f t="shared" si="1"/>
        <v>+41.37</v>
      </c>
      <c r="O42" t="str">
        <f t="shared" si="2"/>
        <v>+38.92</v>
      </c>
      <c r="P42" s="4">
        <v>-75.55</v>
      </c>
      <c r="Q42" s="4">
        <v>-73.87</v>
      </c>
      <c r="R42" s="4">
        <v>41.37</v>
      </c>
      <c r="S42" s="4">
        <v>38.92</v>
      </c>
      <c r="U42" t="str">
        <f t="shared" si="4"/>
        <v>-75.55,-73.87,41.37,38.92</v>
      </c>
      <c r="W42" t="str">
        <f t="shared" si="5"/>
        <v>:new jersey =&gt; "-75.55,-73.87,41.37,38.92"</v>
      </c>
      <c r="Y42" t="s">
        <v>289</v>
      </c>
      <c r="Z42">
        <f>R42+(S42-R42)/2</f>
        <v>40.144999999999996</v>
      </c>
      <c r="AA42">
        <f>P42+(Q42-P42)/2</f>
        <v>-74.710000000000008</v>
      </c>
      <c r="AB42" s="4">
        <f t="shared" si="6"/>
        <v>136.37312499999976</v>
      </c>
      <c r="AD42" s="4" t="str">
        <f t="shared" si="7"/>
        <v>"40.145,-74.71,136km"</v>
      </c>
      <c r="AF42" t="s">
        <v>336</v>
      </c>
      <c r="AH42" t="str">
        <f t="shared" si="8"/>
        <v xml:space="preserve">"new jersey" =&gt; "40.145,-74.71,136km", </v>
      </c>
    </row>
    <row r="43" spans="6:34" ht="18">
      <c r="F43" s="1" t="s">
        <v>145</v>
      </c>
      <c r="G43" s="1" t="s">
        <v>146</v>
      </c>
      <c r="H43" s="1" t="s">
        <v>147</v>
      </c>
      <c r="I43" s="1" t="s">
        <v>19</v>
      </c>
      <c r="J43" s="1" t="s">
        <v>20</v>
      </c>
      <c r="L43" t="str">
        <f t="shared" ref="L43" si="15">CONCATENATE(IF(OR(LEFT(G43,1)="W",LEFT(G43,1)="S"),"-","+"),ROUND(RIGHT(LEFT(G43,5),3)+RIGHT(LEFT(G43,8),2)/60,2))</f>
        <v>-109.05</v>
      </c>
      <c r="M43" t="str">
        <f t="shared" ref="M43" si="16">CONCATENATE(IF(OR(LEFT(H43,1)="W",LEFT(H43,1)="S"),"-","+"),ROUND(RIGHT(LEFT(H43,5),3)+RIGHT(LEFT(H43,8),2)/60,2))</f>
        <v>-103</v>
      </c>
      <c r="N43" t="str">
        <f t="shared" si="1"/>
        <v>+37</v>
      </c>
      <c r="O43" t="str">
        <f t="shared" si="2"/>
        <v>+31.33</v>
      </c>
      <c r="P43" s="4">
        <v>-109.05</v>
      </c>
      <c r="Q43" s="4">
        <v>-103</v>
      </c>
      <c r="R43" s="4">
        <v>37</v>
      </c>
      <c r="S43" s="4">
        <v>31.33</v>
      </c>
      <c r="U43" t="str">
        <f t="shared" si="4"/>
        <v>-109.05,-103,37,31.33</v>
      </c>
      <c r="W43" t="str">
        <f t="shared" si="5"/>
        <v>:new mexico =&gt; "-109.05,-103,37,31.33"</v>
      </c>
      <c r="Y43" t="s">
        <v>291</v>
      </c>
      <c r="Z43">
        <f>R43+(S43-R43)/2</f>
        <v>34.164999999999999</v>
      </c>
      <c r="AA43">
        <f>P43+(Q43-P43)/2</f>
        <v>-106.02500000000001</v>
      </c>
      <c r="AB43" s="4">
        <f t="shared" si="6"/>
        <v>336.75812499999984</v>
      </c>
      <c r="AD43" s="4" t="str">
        <f t="shared" si="7"/>
        <v>"34.165,-106.025,337km"</v>
      </c>
      <c r="AF43" t="s">
        <v>337</v>
      </c>
      <c r="AH43" t="str">
        <f t="shared" si="8"/>
        <v xml:space="preserve">"new mexico" =&gt; "34.165,-106.025,337km", </v>
      </c>
    </row>
    <row r="44" spans="6:34" ht="18">
      <c r="F44" s="1" t="s">
        <v>148</v>
      </c>
      <c r="G44" s="1" t="s">
        <v>149</v>
      </c>
      <c r="H44" s="1" t="s">
        <v>150</v>
      </c>
      <c r="I44" s="1" t="s">
        <v>151</v>
      </c>
      <c r="J44" s="1" t="s">
        <v>152</v>
      </c>
      <c r="L44" t="str">
        <f t="shared" si="3"/>
        <v>-79.77</v>
      </c>
      <c r="M44" t="str">
        <f t="shared" si="0"/>
        <v>-71.87</v>
      </c>
      <c r="N44" t="str">
        <f t="shared" si="1"/>
        <v>+45.02</v>
      </c>
      <c r="O44" t="str">
        <f t="shared" si="2"/>
        <v>+40.5</v>
      </c>
      <c r="P44" s="4">
        <v>-79.77</v>
      </c>
      <c r="Q44" s="4">
        <v>-71.87</v>
      </c>
      <c r="R44" s="4">
        <v>45.02</v>
      </c>
      <c r="S44" s="4">
        <v>40.5</v>
      </c>
      <c r="U44" t="str">
        <f t="shared" si="4"/>
        <v>-79.77,-71.87,45.02,40.5</v>
      </c>
      <c r="W44" t="str">
        <f t="shared" si="5"/>
        <v>:new york =&gt; "-79.77,-71.87,45.02,40.5"</v>
      </c>
      <c r="Y44" t="s">
        <v>292</v>
      </c>
      <c r="Z44">
        <f>R44+(S44-R44)/2</f>
        <v>42.760000000000005</v>
      </c>
      <c r="AA44">
        <f>P44+(Q44-P44)/2</f>
        <v>-75.819999999999993</v>
      </c>
      <c r="AB44" s="4">
        <f t="shared" si="6"/>
        <v>439.73374999999953</v>
      </c>
      <c r="AD44" s="4" t="str">
        <f t="shared" si="7"/>
        <v>"42.76,-75.82,440km"</v>
      </c>
      <c r="AF44" t="s">
        <v>338</v>
      </c>
      <c r="AH44" t="str">
        <f t="shared" si="8"/>
        <v xml:space="preserve">"new york" =&gt; "42.76,-75.82,440km", </v>
      </c>
    </row>
    <row r="45" spans="6:34" ht="18">
      <c r="F45" s="1" t="s">
        <v>153</v>
      </c>
      <c r="G45" s="1" t="s">
        <v>154</v>
      </c>
      <c r="H45" s="1" t="s">
        <v>155</v>
      </c>
      <c r="I45" s="1" t="s">
        <v>156</v>
      </c>
      <c r="J45" s="1" t="s">
        <v>157</v>
      </c>
      <c r="L45" t="str">
        <f t="shared" si="3"/>
        <v>-84.33</v>
      </c>
      <c r="M45" t="str">
        <f t="shared" si="0"/>
        <v>-75.42</v>
      </c>
      <c r="N45" t="str">
        <f t="shared" si="1"/>
        <v>+36.6</v>
      </c>
      <c r="O45" t="str">
        <f t="shared" si="2"/>
        <v>+33.85</v>
      </c>
      <c r="P45" s="4">
        <v>-84.33</v>
      </c>
      <c r="Q45" s="4">
        <v>-75.42</v>
      </c>
      <c r="R45" s="4">
        <v>36.6</v>
      </c>
      <c r="S45" s="4">
        <v>33.85</v>
      </c>
      <c r="U45" t="str">
        <f t="shared" si="4"/>
        <v>-84.33,-75.42,36.6,33.85</v>
      </c>
      <c r="W45" t="str">
        <f t="shared" si="5"/>
        <v>:north carolina =&gt; "-84.33,-75.42,36.6,33.85"</v>
      </c>
      <c r="Y45" t="s">
        <v>293</v>
      </c>
      <c r="Z45">
        <f>R45+(S45-R45)/2</f>
        <v>35.225000000000001</v>
      </c>
      <c r="AA45">
        <f>P45+(Q45-P45)/2</f>
        <v>-79.875</v>
      </c>
      <c r="AB45" s="4">
        <f t="shared" si="6"/>
        <v>495.95287499999984</v>
      </c>
      <c r="AD45" s="4" t="str">
        <f t="shared" si="7"/>
        <v>"35.225,-79.875,496km"</v>
      </c>
      <c r="AF45" t="s">
        <v>339</v>
      </c>
      <c r="AH45" t="str">
        <f t="shared" si="8"/>
        <v xml:space="preserve">"north carolina" =&gt; "35.225,-79.875,496km", </v>
      </c>
    </row>
    <row r="46" spans="6:34" ht="18">
      <c r="F46" s="1" t="s">
        <v>158</v>
      </c>
      <c r="G46" s="1" t="s">
        <v>129</v>
      </c>
      <c r="H46" s="1" t="s">
        <v>159</v>
      </c>
      <c r="I46" s="1" t="s">
        <v>65</v>
      </c>
      <c r="J46" s="1" t="s">
        <v>160</v>
      </c>
      <c r="L46" t="str">
        <f t="shared" si="3"/>
        <v>-10</v>
      </c>
      <c r="M46" t="str">
        <f t="shared" si="0"/>
        <v>-96.55</v>
      </c>
      <c r="N46" t="str">
        <f t="shared" si="1"/>
        <v>+49</v>
      </c>
      <c r="O46" t="str">
        <f t="shared" si="2"/>
        <v>+45.93</v>
      </c>
      <c r="P46" s="4">
        <v>-10</v>
      </c>
      <c r="Q46" s="4">
        <v>-96.55</v>
      </c>
      <c r="R46" s="4">
        <v>49</v>
      </c>
      <c r="S46" s="4">
        <v>45.93</v>
      </c>
      <c r="U46" t="str">
        <f t="shared" si="4"/>
        <v>-10,-96.55,49,45.93</v>
      </c>
      <c r="W46" t="str">
        <f t="shared" si="5"/>
        <v>:north dakota =&gt; "-10,-96.55,49,45.93"</v>
      </c>
      <c r="Y46" t="s">
        <v>300</v>
      </c>
      <c r="Z46">
        <f>R46+(S46-R46)/2</f>
        <v>47.465000000000003</v>
      </c>
      <c r="AA46">
        <f>P46+(Q46-P46)/2</f>
        <v>-53.274999999999999</v>
      </c>
      <c r="AB46" s="4">
        <f t="shared" si="6"/>
        <v>170.88387500000002</v>
      </c>
      <c r="AD46" s="4" t="str">
        <f t="shared" si="7"/>
        <v>"47.465,-53.275,171km"</v>
      </c>
      <c r="AF46" t="s">
        <v>340</v>
      </c>
      <c r="AH46" t="str">
        <f t="shared" si="8"/>
        <v xml:space="preserve">"north dakota" =&gt; "47.465,-53.275,171km", </v>
      </c>
    </row>
    <row r="47" spans="6:34" ht="18">
      <c r="F47" s="1" t="s">
        <v>161</v>
      </c>
      <c r="G47" s="1" t="s">
        <v>162</v>
      </c>
      <c r="H47" s="1" t="s">
        <v>163</v>
      </c>
      <c r="I47" s="1" t="s">
        <v>29</v>
      </c>
      <c r="J47" s="1" t="s">
        <v>164</v>
      </c>
      <c r="L47" t="str">
        <f t="shared" si="3"/>
        <v>-84.82</v>
      </c>
      <c r="M47" t="str">
        <f t="shared" si="0"/>
        <v>-80.52</v>
      </c>
      <c r="N47" t="str">
        <f t="shared" si="1"/>
        <v>+42</v>
      </c>
      <c r="O47" t="str">
        <f t="shared" si="2"/>
        <v>+38.4</v>
      </c>
      <c r="P47" s="4">
        <v>-84.82</v>
      </c>
      <c r="Q47" s="4">
        <v>-80.52</v>
      </c>
      <c r="R47" s="4">
        <v>42</v>
      </c>
      <c r="S47" s="4">
        <v>38.4</v>
      </c>
      <c r="U47" t="str">
        <f t="shared" si="4"/>
        <v>-84.82,-80.52,42,38.4</v>
      </c>
      <c r="W47" t="str">
        <f t="shared" si="5"/>
        <v>:ohio =&gt; "-84.82,-80.52,42,38.4"</v>
      </c>
      <c r="Y47" t="s">
        <v>276</v>
      </c>
      <c r="Z47">
        <f>R47+(S47-R47)/2</f>
        <v>40.200000000000003</v>
      </c>
      <c r="AA47">
        <f>P47+(Q47-P47)/2</f>
        <v>-82.669999999999987</v>
      </c>
      <c r="AB47" s="4">
        <f t="shared" si="6"/>
        <v>239.34874999999985</v>
      </c>
      <c r="AD47" s="4" t="str">
        <f t="shared" si="7"/>
        <v>"40.2,-82.67,239km"</v>
      </c>
      <c r="AF47" t="s">
        <v>341</v>
      </c>
      <c r="AH47" t="str">
        <f t="shared" si="8"/>
        <v xml:space="preserve">"ohio" =&gt; "40.2,-82.67,239km", </v>
      </c>
    </row>
    <row r="48" spans="6:34" ht="18">
      <c r="F48" s="1" t="s">
        <v>165</v>
      </c>
      <c r="G48" s="1" t="s">
        <v>147</v>
      </c>
      <c r="H48" s="1" t="s">
        <v>166</v>
      </c>
      <c r="I48" s="1" t="s">
        <v>19</v>
      </c>
      <c r="J48" s="1" t="s">
        <v>167</v>
      </c>
      <c r="L48" t="str">
        <f t="shared" ref="L48:M49" si="17">CONCATENATE(IF(OR(LEFT(G48,1)="W",LEFT(G48,1)="S"),"-","+"),ROUND(RIGHT(LEFT(G48,5),3)+RIGHT(LEFT(G48,8),2)/60,2))</f>
        <v>-103</v>
      </c>
      <c r="M48" t="str">
        <f t="shared" si="0"/>
        <v>-94.43</v>
      </c>
      <c r="N48" t="str">
        <f t="shared" si="1"/>
        <v>+37</v>
      </c>
      <c r="O48" t="str">
        <f t="shared" si="2"/>
        <v>+33.62</v>
      </c>
      <c r="P48" s="4">
        <v>-103</v>
      </c>
      <c r="Q48" s="4">
        <v>-94.43</v>
      </c>
      <c r="R48" s="4">
        <v>37</v>
      </c>
      <c r="S48" s="4">
        <v>33.619999999999997</v>
      </c>
      <c r="U48" t="str">
        <f t="shared" si="4"/>
        <v>-103,-94.43,37,33.62</v>
      </c>
      <c r="W48" t="str">
        <f t="shared" si="5"/>
        <v>:oklahoma =&gt; "-103,-94.43,37,33.62"</v>
      </c>
      <c r="Y48" t="s">
        <v>277</v>
      </c>
      <c r="Z48">
        <f>R48+(S48-R48)/2</f>
        <v>35.31</v>
      </c>
      <c r="AA48">
        <f>P48+(Q48-P48)/2</f>
        <v>-98.715000000000003</v>
      </c>
      <c r="AB48" s="4">
        <f t="shared" si="6"/>
        <v>477.02762499999966</v>
      </c>
      <c r="AD48" s="4" t="str">
        <f t="shared" si="7"/>
        <v>"35.31,-98.715,477km"</v>
      </c>
      <c r="AF48" t="s">
        <v>342</v>
      </c>
      <c r="AH48" t="str">
        <f t="shared" si="8"/>
        <v xml:space="preserve">"oklahoma" =&gt; "35.31,-98.715,477km", </v>
      </c>
    </row>
    <row r="49" spans="6:34" ht="18">
      <c r="F49" s="1" t="s">
        <v>168</v>
      </c>
      <c r="G49" s="1" t="s">
        <v>169</v>
      </c>
      <c r="H49" s="1" t="s">
        <v>170</v>
      </c>
      <c r="I49" s="1" t="s">
        <v>171</v>
      </c>
      <c r="J49" s="1" t="s">
        <v>29</v>
      </c>
      <c r="L49" t="str">
        <f t="shared" si="17"/>
        <v>-124.58</v>
      </c>
      <c r="M49" t="str">
        <f t="shared" si="17"/>
        <v>-116.45</v>
      </c>
      <c r="N49" t="str">
        <f t="shared" si="1"/>
        <v>+46.27</v>
      </c>
      <c r="O49" t="str">
        <f t="shared" si="2"/>
        <v>+42</v>
      </c>
      <c r="P49" s="4">
        <v>-124.58</v>
      </c>
      <c r="Q49" s="4">
        <v>-116.45</v>
      </c>
      <c r="R49" s="4">
        <v>46.27</v>
      </c>
      <c r="S49" s="4">
        <v>42</v>
      </c>
      <c r="U49" t="str">
        <f t="shared" si="4"/>
        <v>-124.58,-116.45,46.27,42</v>
      </c>
      <c r="W49" t="str">
        <f t="shared" si="5"/>
        <v>:oregon =&gt; "-124.58,-116.45,46.27,42"</v>
      </c>
      <c r="Y49" t="s">
        <v>278</v>
      </c>
      <c r="Z49">
        <f>R49+(S49-R49)/2</f>
        <v>44.135000000000005</v>
      </c>
      <c r="AA49">
        <f>P49+(Q49-P49)/2</f>
        <v>-120.515</v>
      </c>
      <c r="AB49" s="4">
        <f t="shared" si="6"/>
        <v>452.53612499999974</v>
      </c>
      <c r="AD49" s="4" t="str">
        <f t="shared" si="7"/>
        <v>"44.135,-120.515,453km"</v>
      </c>
      <c r="AF49" t="s">
        <v>343</v>
      </c>
      <c r="AH49" t="str">
        <f t="shared" si="8"/>
        <v xml:space="preserve">"oregon" =&gt; "44.135,-120.515,453km", </v>
      </c>
    </row>
    <row r="50" spans="6:34" ht="18">
      <c r="F50" s="1" t="s">
        <v>172</v>
      </c>
      <c r="G50" s="1" t="s">
        <v>163</v>
      </c>
      <c r="H50" s="1" t="s">
        <v>173</v>
      </c>
      <c r="I50" s="1" t="s">
        <v>174</v>
      </c>
      <c r="J50" s="1" t="s">
        <v>175</v>
      </c>
      <c r="L50" t="str">
        <f t="shared" si="3"/>
        <v>-80.52</v>
      </c>
      <c r="M50" t="str">
        <f t="shared" si="0"/>
        <v>-74.68</v>
      </c>
      <c r="N50" t="str">
        <f t="shared" si="1"/>
        <v>+42.27</v>
      </c>
      <c r="O50" t="str">
        <f t="shared" si="2"/>
        <v>+39.72</v>
      </c>
      <c r="P50" s="4">
        <v>-80.52</v>
      </c>
      <c r="Q50" s="4">
        <v>-74.680000000000007</v>
      </c>
      <c r="R50" s="4">
        <v>42.27</v>
      </c>
      <c r="S50" s="4">
        <v>39.72</v>
      </c>
      <c r="U50" t="str">
        <f t="shared" si="4"/>
        <v>-80.52,-74.68,42.27,39.72</v>
      </c>
      <c r="W50" t="str">
        <f t="shared" si="5"/>
        <v>:pennsylvania =&gt; "-80.52,-74.68,42.27,39.72"</v>
      </c>
      <c r="Y50" t="s">
        <v>279</v>
      </c>
      <c r="Z50">
        <f>R50+(S50-R50)/2</f>
        <v>40.995000000000005</v>
      </c>
      <c r="AA50">
        <f>P50+(Q50-P50)/2</f>
        <v>-77.599999999999994</v>
      </c>
      <c r="AB50" s="4">
        <f t="shared" si="6"/>
        <v>325.06899999999939</v>
      </c>
      <c r="AD50" s="4" t="str">
        <f t="shared" si="7"/>
        <v>"40.995,-77.6,325km"</v>
      </c>
      <c r="AF50" t="s">
        <v>344</v>
      </c>
      <c r="AH50" t="str">
        <f t="shared" si="8"/>
        <v xml:space="preserve">"pennsylvania" =&gt; "40.995,-77.6,325km", </v>
      </c>
    </row>
    <row r="51" spans="6:34" ht="18">
      <c r="F51" s="1" t="s">
        <v>176</v>
      </c>
      <c r="G51" s="1" t="s">
        <v>177</v>
      </c>
      <c r="H51" s="1" t="s">
        <v>178</v>
      </c>
      <c r="I51" s="1" t="s">
        <v>179</v>
      </c>
      <c r="J51" s="1" t="s">
        <v>180</v>
      </c>
      <c r="L51" t="str">
        <f t="shared" si="3"/>
        <v>-67.95</v>
      </c>
      <c r="M51" t="str">
        <f t="shared" si="0"/>
        <v>-65.22</v>
      </c>
      <c r="N51" t="str">
        <f t="shared" si="1"/>
        <v>+18.53</v>
      </c>
      <c r="O51" t="str">
        <f t="shared" si="2"/>
        <v>+17.92</v>
      </c>
      <c r="P51" s="4">
        <v>-67.95</v>
      </c>
      <c r="Q51" s="4">
        <v>-65.22</v>
      </c>
      <c r="R51" s="4">
        <v>18.53</v>
      </c>
      <c r="S51" s="4">
        <v>17.920000000000002</v>
      </c>
      <c r="U51" t="str">
        <f t="shared" si="4"/>
        <v>-67.95,-65.22,18.53,17.92</v>
      </c>
      <c r="W51" t="str">
        <f t="shared" si="5"/>
        <v>:puerto rico =&gt; "-67.95,-65.22,18.53,17.92"</v>
      </c>
      <c r="Y51" t="s">
        <v>299</v>
      </c>
      <c r="Z51">
        <f>R51+(S51-R51)/2</f>
        <v>18.225000000000001</v>
      </c>
      <c r="AA51">
        <f>P51+(Q51-P51)/2</f>
        <v>-66.585000000000008</v>
      </c>
      <c r="AB51" s="4">
        <f t="shared" si="6"/>
        <v>151.95862500000024</v>
      </c>
      <c r="AD51" s="4" t="str">
        <f t="shared" si="7"/>
        <v>"18.225,-66.585,152km"</v>
      </c>
      <c r="AF51" t="s">
        <v>345</v>
      </c>
      <c r="AH51" t="str">
        <f t="shared" si="8"/>
        <v xml:space="preserve">"puerto rico" =&gt; "18.225,-66.585,152km", </v>
      </c>
    </row>
    <row r="52" spans="6:34" ht="18">
      <c r="F52" s="1" t="s">
        <v>181</v>
      </c>
      <c r="G52" s="1" t="s">
        <v>182</v>
      </c>
      <c r="H52" s="1" t="s">
        <v>183</v>
      </c>
      <c r="I52" s="1" t="s">
        <v>184</v>
      </c>
      <c r="J52" s="1" t="s">
        <v>185</v>
      </c>
      <c r="L52" t="str">
        <f t="shared" si="3"/>
        <v>-71.92</v>
      </c>
      <c r="M52" t="str">
        <f t="shared" si="0"/>
        <v>-71.12</v>
      </c>
      <c r="N52" t="str">
        <f t="shared" si="1"/>
        <v>+42.02</v>
      </c>
      <c r="O52" t="str">
        <f t="shared" si="2"/>
        <v>+41.13</v>
      </c>
      <c r="P52" s="4">
        <v>-71.92</v>
      </c>
      <c r="Q52" s="4">
        <v>-71.12</v>
      </c>
      <c r="R52" s="4">
        <v>42.02</v>
      </c>
      <c r="S52" s="4">
        <v>41.13</v>
      </c>
      <c r="U52" t="str">
        <f t="shared" si="4"/>
        <v>-71.92,-71.12,42.02,41.13</v>
      </c>
      <c r="W52" t="str">
        <f t="shared" si="5"/>
        <v>:rhode island =&gt; "-71.92,-71.12,42.02,41.13"</v>
      </c>
      <c r="Y52" t="s">
        <v>298</v>
      </c>
      <c r="Z52">
        <f>R52+(S52-R52)/2</f>
        <v>41.575000000000003</v>
      </c>
      <c r="AA52">
        <f>P52+(Q52-P52)/2</f>
        <v>-71.52000000000001</v>
      </c>
      <c r="AB52" s="4">
        <f t="shared" si="6"/>
        <v>49.539625000000036</v>
      </c>
      <c r="AD52" s="4" t="str">
        <f t="shared" si="7"/>
        <v>"41.575,-71.52,50km"</v>
      </c>
      <c r="AF52" t="s">
        <v>346</v>
      </c>
      <c r="AH52" t="str">
        <f t="shared" si="8"/>
        <v xml:space="preserve">"rhode island" =&gt; "41.575,-71.52,50km", </v>
      </c>
    </row>
    <row r="53" spans="6:34" ht="18">
      <c r="F53" s="1" t="s">
        <v>186</v>
      </c>
      <c r="G53" s="1" t="s">
        <v>187</v>
      </c>
      <c r="H53" s="1" t="s">
        <v>188</v>
      </c>
      <c r="I53" s="1" t="s">
        <v>189</v>
      </c>
      <c r="J53" s="1" t="s">
        <v>190</v>
      </c>
      <c r="L53" t="str">
        <f t="shared" si="3"/>
        <v>-83.37</v>
      </c>
      <c r="M53" t="str">
        <f t="shared" si="0"/>
        <v>-78.52</v>
      </c>
      <c r="N53" t="str">
        <f t="shared" si="1"/>
        <v>+35.22</v>
      </c>
      <c r="O53" t="str">
        <f t="shared" si="2"/>
        <v>+32</v>
      </c>
      <c r="P53" s="4">
        <v>-83.37</v>
      </c>
      <c r="Q53" s="4">
        <v>-78.52</v>
      </c>
      <c r="R53" s="4">
        <v>35.22</v>
      </c>
      <c r="S53" s="4">
        <v>32</v>
      </c>
      <c r="U53" t="str">
        <f t="shared" si="4"/>
        <v>-83.37,-78.52,35.22,32</v>
      </c>
      <c r="W53" t="str">
        <f t="shared" si="5"/>
        <v>:south carolina =&gt; "-83.37,-78.52,35.22,32"</v>
      </c>
      <c r="Y53" t="s">
        <v>297</v>
      </c>
      <c r="Z53">
        <f>R53+(S53-R53)/2</f>
        <v>33.61</v>
      </c>
      <c r="AA53">
        <f>P53+(Q53-P53)/2</f>
        <v>-80.944999999999993</v>
      </c>
      <c r="AB53" s="4">
        <f t="shared" si="6"/>
        <v>269.9631250000005</v>
      </c>
      <c r="AD53" s="4" t="str">
        <f t="shared" si="7"/>
        <v>"33.61,-80.945,270km"</v>
      </c>
      <c r="AF53" t="s">
        <v>347</v>
      </c>
      <c r="AH53" t="str">
        <f t="shared" si="8"/>
        <v xml:space="preserve">"south carolina" =&gt; "33.61,-80.945,270km", </v>
      </c>
    </row>
    <row r="54" spans="6:34" ht="18">
      <c r="F54" s="1" t="s">
        <v>191</v>
      </c>
      <c r="G54" s="1" t="s">
        <v>129</v>
      </c>
      <c r="H54" s="1" t="s">
        <v>192</v>
      </c>
      <c r="I54" s="1" t="s">
        <v>160</v>
      </c>
      <c r="J54" s="1" t="s">
        <v>193</v>
      </c>
      <c r="L54" t="str">
        <f t="shared" ref="L54" si="18">CONCATENATE(IF(OR(LEFT(G54,1)="W",LEFT(G54,1)="S"),"-","+"),ROUND(RIGHT(LEFT(G54,5),3)+RIGHT(LEFT(G54,8),2)/60,2))</f>
        <v>-104.05</v>
      </c>
      <c r="M54" t="str">
        <f t="shared" si="0"/>
        <v>-96.43</v>
      </c>
      <c r="N54" t="str">
        <f t="shared" si="1"/>
        <v>+45.93</v>
      </c>
      <c r="O54" t="str">
        <f t="shared" si="2"/>
        <v>+42.48</v>
      </c>
      <c r="P54" s="4">
        <v>-104.05</v>
      </c>
      <c r="Q54" s="4">
        <v>-96.43</v>
      </c>
      <c r="R54" s="4">
        <v>45.93</v>
      </c>
      <c r="S54" s="4">
        <v>42.48</v>
      </c>
      <c r="U54" t="str">
        <f t="shared" si="4"/>
        <v>-104.05,-96.43,45.93,42.48</v>
      </c>
      <c r="W54" t="str">
        <f t="shared" si="5"/>
        <v>:south dakota =&gt; "-104.05,-96.43,45.93,42.48"</v>
      </c>
      <c r="Y54" t="s">
        <v>296</v>
      </c>
      <c r="Z54">
        <f>R54+(S54-R54)/2</f>
        <v>44.204999999999998</v>
      </c>
      <c r="AA54">
        <f>P54+(Q54-P54)/2</f>
        <v>-100.24000000000001</v>
      </c>
      <c r="AB54" s="4">
        <f t="shared" si="6"/>
        <v>424.14824999999945</v>
      </c>
      <c r="AD54" s="4" t="str">
        <f t="shared" si="7"/>
        <v>"44.205,-100.24,424km"</v>
      </c>
      <c r="AF54" t="s">
        <v>348</v>
      </c>
      <c r="AH54" t="str">
        <f t="shared" si="8"/>
        <v xml:space="preserve">"south dakota" =&gt; "44.205,-100.24,424km", </v>
      </c>
    </row>
    <row r="55" spans="6:34" ht="18">
      <c r="F55" s="1" t="s">
        <v>194</v>
      </c>
      <c r="G55" s="1" t="s">
        <v>195</v>
      </c>
      <c r="H55" s="1" t="s">
        <v>196</v>
      </c>
      <c r="I55" s="1" t="s">
        <v>197</v>
      </c>
      <c r="J55" s="1" t="s">
        <v>198</v>
      </c>
      <c r="L55" t="str">
        <f t="shared" si="3"/>
        <v>-90.32</v>
      </c>
      <c r="M55" t="str">
        <f t="shared" si="0"/>
        <v>-81.63</v>
      </c>
      <c r="N55" t="str">
        <f t="shared" si="1"/>
        <v>+36.68</v>
      </c>
      <c r="O55" t="str">
        <f t="shared" si="2"/>
        <v>+34.97</v>
      </c>
      <c r="P55" s="4">
        <v>-90.32</v>
      </c>
      <c r="Q55" s="4">
        <v>-81.63</v>
      </c>
      <c r="R55" s="4">
        <v>36.68</v>
      </c>
      <c r="S55" s="4">
        <v>34.97</v>
      </c>
      <c r="U55" t="str">
        <f t="shared" si="4"/>
        <v>-90.32,-81.63,36.68,34.97</v>
      </c>
      <c r="W55" t="str">
        <f t="shared" si="5"/>
        <v>:tennessee =&gt; "-90.32,-81.63,36.68,34.97"</v>
      </c>
      <c r="Y55" t="s">
        <v>280</v>
      </c>
      <c r="Z55">
        <f>R55+(S55-R55)/2</f>
        <v>35.825000000000003</v>
      </c>
      <c r="AA55">
        <f>P55+(Q55-P55)/2</f>
        <v>-85.974999999999994</v>
      </c>
      <c r="AB55" s="4">
        <f t="shared" si="6"/>
        <v>483.70712499999991</v>
      </c>
      <c r="AD55" s="4" t="str">
        <f t="shared" si="7"/>
        <v>"35.825,-85.975,484km"</v>
      </c>
      <c r="AF55" t="s">
        <v>349</v>
      </c>
      <c r="AH55" t="str">
        <f t="shared" si="8"/>
        <v xml:space="preserve">"tennessee" =&gt; "35.825,-85.975,484km", </v>
      </c>
    </row>
    <row r="56" spans="6:34" ht="18">
      <c r="F56" s="1" t="s">
        <v>199</v>
      </c>
      <c r="G56" s="1" t="s">
        <v>200</v>
      </c>
      <c r="H56" s="1" t="s">
        <v>201</v>
      </c>
      <c r="I56" s="1" t="s">
        <v>24</v>
      </c>
      <c r="J56" s="1" t="s">
        <v>202</v>
      </c>
      <c r="L56" t="str">
        <f t="shared" ref="L56:M57" si="19">CONCATENATE(IF(OR(LEFT(G56,1)="W",LEFT(G56,1)="S"),"-","+"),ROUND(RIGHT(LEFT(G56,5),3)+RIGHT(LEFT(G56,8),2)/60,2))</f>
        <v>-105.65</v>
      </c>
      <c r="M56" t="str">
        <f t="shared" si="0"/>
        <v>-93.5</v>
      </c>
      <c r="N56" t="str">
        <f t="shared" si="1"/>
        <v>+36.5</v>
      </c>
      <c r="O56" t="str">
        <f t="shared" si="2"/>
        <v>+25.83</v>
      </c>
      <c r="P56" s="4">
        <v>-105.65</v>
      </c>
      <c r="Q56" s="4">
        <v>-93.5</v>
      </c>
      <c r="R56" s="4">
        <v>36.5</v>
      </c>
      <c r="S56" s="4">
        <v>25.83</v>
      </c>
      <c r="U56" t="str">
        <f t="shared" si="4"/>
        <v>-105.65,-93.5,36.5,25.83</v>
      </c>
      <c r="W56" t="str">
        <f t="shared" si="5"/>
        <v>:texas =&gt; "-105.65,-93.5,36.5,25.83"</v>
      </c>
      <c r="Y56" t="s">
        <v>281</v>
      </c>
      <c r="Z56">
        <f>R56+(S56-R56)/2</f>
        <v>31.164999999999999</v>
      </c>
      <c r="AA56">
        <f>P56+(Q56-P56)/2</f>
        <v>-99.575000000000003</v>
      </c>
      <c r="AB56" s="4">
        <f t="shared" si="6"/>
        <v>676.29937500000028</v>
      </c>
      <c r="AD56" s="4" t="str">
        <f t="shared" si="7"/>
        <v>"31.165,-99.575,676km"</v>
      </c>
      <c r="AF56" t="s">
        <v>350</v>
      </c>
      <c r="AH56" t="str">
        <f t="shared" si="8"/>
        <v xml:space="preserve">"texas" =&gt; "31.165,-99.575,676km", </v>
      </c>
    </row>
    <row r="57" spans="6:34" ht="18">
      <c r="F57" s="1" t="s">
        <v>203</v>
      </c>
      <c r="G57" s="1" t="s">
        <v>134</v>
      </c>
      <c r="H57" s="1" t="s">
        <v>18</v>
      </c>
      <c r="I57" s="1" t="s">
        <v>29</v>
      </c>
      <c r="J57" s="1" t="s">
        <v>19</v>
      </c>
      <c r="L57" t="str">
        <f t="shared" si="19"/>
        <v>-114.05</v>
      </c>
      <c r="M57" t="str">
        <f t="shared" si="19"/>
        <v>-109</v>
      </c>
      <c r="N57" t="str">
        <f t="shared" si="1"/>
        <v>+42</v>
      </c>
      <c r="O57" t="str">
        <f t="shared" si="2"/>
        <v>+37</v>
      </c>
      <c r="P57" s="4">
        <v>-114.05</v>
      </c>
      <c r="Q57" s="4">
        <v>-109</v>
      </c>
      <c r="R57" s="4">
        <v>42</v>
      </c>
      <c r="S57" s="4">
        <v>37</v>
      </c>
      <c r="U57" t="str">
        <f t="shared" si="4"/>
        <v>-114.05,-109,42,37</v>
      </c>
      <c r="W57" t="str">
        <f t="shared" si="5"/>
        <v>:utah =&gt; "-114.05,-109,42,37"</v>
      </c>
      <c r="Y57" t="s">
        <v>282</v>
      </c>
      <c r="Z57">
        <f>R57+(S57-R57)/2</f>
        <v>39.5</v>
      </c>
      <c r="AA57">
        <f>P57+(Q57-P57)/2</f>
        <v>-111.52500000000001</v>
      </c>
      <c r="AB57" s="4">
        <f t="shared" si="6"/>
        <v>281.09562499999987</v>
      </c>
      <c r="AD57" s="4" t="str">
        <f t="shared" si="7"/>
        <v>"39.5,-111.525,281km"</v>
      </c>
      <c r="AF57" t="s">
        <v>351</v>
      </c>
      <c r="AH57" t="str">
        <f t="shared" si="8"/>
        <v xml:space="preserve">"utah" =&gt; "39.5,-111.525,281km", </v>
      </c>
    </row>
    <row r="58" spans="6:34" ht="18">
      <c r="F58" s="1" t="s">
        <v>204</v>
      </c>
      <c r="G58" s="1" t="s">
        <v>205</v>
      </c>
      <c r="H58" s="1" t="s">
        <v>206</v>
      </c>
      <c r="I58" s="1" t="s">
        <v>207</v>
      </c>
      <c r="J58" s="1" t="s">
        <v>208</v>
      </c>
      <c r="L58" t="str">
        <f t="shared" si="3"/>
        <v>-73.6</v>
      </c>
      <c r="M58" t="str">
        <f t="shared" si="0"/>
        <v>-71.47</v>
      </c>
      <c r="N58" t="str">
        <f t="shared" si="1"/>
        <v>+45</v>
      </c>
      <c r="O58" t="str">
        <f t="shared" si="2"/>
        <v>+42.72</v>
      </c>
      <c r="P58" s="4">
        <v>-73.599999999999994</v>
      </c>
      <c r="Q58" s="4">
        <v>-71.47</v>
      </c>
      <c r="R58" s="4">
        <v>45</v>
      </c>
      <c r="S58" s="4">
        <v>42.72</v>
      </c>
      <c r="U58" t="str">
        <f t="shared" si="4"/>
        <v>-73.6,-71.47,45,42.72</v>
      </c>
      <c r="W58" t="str">
        <f t="shared" si="5"/>
        <v>:vermont =&gt; "-73.6,-71.47,45,42.72"</v>
      </c>
      <c r="Y58" t="s">
        <v>283</v>
      </c>
      <c r="Z58">
        <f>R58+(S58-R58)/2</f>
        <v>43.86</v>
      </c>
      <c r="AA58">
        <f>P58+(Q58-P58)/2</f>
        <v>-72.534999999999997</v>
      </c>
      <c r="AB58" s="4">
        <f t="shared" si="6"/>
        <v>126.91050000000007</v>
      </c>
      <c r="AD58" s="4" t="str">
        <f t="shared" si="7"/>
        <v>"43.86,-72.535,127km"</v>
      </c>
      <c r="AF58" t="s">
        <v>352</v>
      </c>
      <c r="AH58" t="str">
        <f t="shared" si="8"/>
        <v xml:space="preserve">"vermont" =&gt; "43.86,-72.535,127km", </v>
      </c>
    </row>
    <row r="59" spans="6:34" ht="18">
      <c r="F59" s="1" t="s">
        <v>209</v>
      </c>
      <c r="G59" s="1" t="s">
        <v>210</v>
      </c>
      <c r="H59" s="1" t="s">
        <v>211</v>
      </c>
      <c r="I59" s="1" t="s">
        <v>212</v>
      </c>
      <c r="J59" s="1" t="s">
        <v>213</v>
      </c>
      <c r="L59" t="str">
        <f t="shared" si="3"/>
        <v>-64.8</v>
      </c>
      <c r="M59" t="str">
        <f t="shared" si="0"/>
        <v>-64.55</v>
      </c>
      <c r="N59" t="str">
        <f t="shared" si="1"/>
        <v>+18.42</v>
      </c>
      <c r="O59" t="str">
        <f t="shared" si="2"/>
        <v>+17.67</v>
      </c>
      <c r="P59" s="4">
        <v>-64.8</v>
      </c>
      <c r="Q59" s="4">
        <v>-64.55</v>
      </c>
      <c r="R59" s="4">
        <v>18.420000000000002</v>
      </c>
      <c r="S59" s="4">
        <v>17.670000000000002</v>
      </c>
      <c r="U59" t="str">
        <f t="shared" si="4"/>
        <v>-64.8,-64.55,18.42,17.67</v>
      </c>
      <c r="W59" t="str">
        <f t="shared" si="5"/>
        <v>:u. s. virgin islands =&gt; "-64.8,-64.55,18.42,17.67"</v>
      </c>
      <c r="Y59" t="s">
        <v>295</v>
      </c>
      <c r="Z59">
        <f>R59+(S59-R59)/2</f>
        <v>18.045000000000002</v>
      </c>
      <c r="AA59">
        <f>P59+(Q59-P59)/2</f>
        <v>-64.674999999999997</v>
      </c>
      <c r="AB59" s="4">
        <f t="shared" si="6"/>
        <v>41.746875000000003</v>
      </c>
      <c r="AD59" s="4" t="str">
        <f t="shared" si="7"/>
        <v>"18.045,-64.675,42km"</v>
      </c>
      <c r="AF59" t="s">
        <v>353</v>
      </c>
      <c r="AH59" t="str">
        <f t="shared" si="8"/>
        <v xml:space="preserve">"u. s. virgin islands" =&gt; "18.045,-64.675,42km", </v>
      </c>
    </row>
    <row r="60" spans="6:34" ht="18">
      <c r="F60" s="1" t="s">
        <v>214</v>
      </c>
      <c r="G60" s="1" t="s">
        <v>215</v>
      </c>
      <c r="H60" s="1" t="s">
        <v>216</v>
      </c>
      <c r="I60" s="1" t="s">
        <v>217</v>
      </c>
      <c r="J60" s="1" t="s">
        <v>218</v>
      </c>
      <c r="L60" t="str">
        <f t="shared" si="3"/>
        <v>-83.68</v>
      </c>
      <c r="M60" t="str">
        <f t="shared" si="0"/>
        <v>-75.25</v>
      </c>
      <c r="N60" t="str">
        <f t="shared" si="1"/>
        <v>+39.47</v>
      </c>
      <c r="O60" t="str">
        <f t="shared" si="2"/>
        <v>+36.53</v>
      </c>
      <c r="P60" s="4">
        <v>-83.68</v>
      </c>
      <c r="Q60" s="4">
        <v>-75.25</v>
      </c>
      <c r="R60" s="4">
        <v>39.47</v>
      </c>
      <c r="S60" s="4">
        <v>36.53</v>
      </c>
      <c r="U60" t="str">
        <f t="shared" si="4"/>
        <v>-83.68,-75.25,39.47,36.53</v>
      </c>
      <c r="W60" t="str">
        <f t="shared" si="5"/>
        <v>:virginia =&gt; "-83.68,-75.25,39.47,36.53"</v>
      </c>
      <c r="Y60" t="s">
        <v>284</v>
      </c>
      <c r="Z60">
        <f>R60+(S60-R60)/2</f>
        <v>38</v>
      </c>
      <c r="AA60">
        <f>P60+(Q60-P60)/2</f>
        <v>-79.465000000000003</v>
      </c>
      <c r="AB60" s="4">
        <f t="shared" si="6"/>
        <v>469.23487500000039</v>
      </c>
      <c r="AD60" s="4" t="str">
        <f t="shared" si="7"/>
        <v>"38,-79.465,469km"</v>
      </c>
      <c r="AF60" t="s">
        <v>354</v>
      </c>
      <c r="AH60" t="str">
        <f t="shared" si="8"/>
        <v xml:space="preserve">"virginia" =&gt; "38,-79.465,469km", </v>
      </c>
    </row>
    <row r="61" spans="6:34" ht="18">
      <c r="F61" s="1" t="s">
        <v>219</v>
      </c>
      <c r="G61" s="1" t="s">
        <v>220</v>
      </c>
      <c r="H61" s="1" t="s">
        <v>221</v>
      </c>
      <c r="I61" s="1" t="s">
        <v>65</v>
      </c>
      <c r="J61" s="1" t="s">
        <v>222</v>
      </c>
      <c r="L61" t="str">
        <f t="shared" ref="L61" si="20">CONCATENATE(IF(OR(LEFT(G61,1)="W",LEFT(G61,1)="S"),"-","+"),ROUND(RIGHT(LEFT(G61,5),3)+RIGHT(LEFT(G61,8),2)/60,2))</f>
        <v>-124.77</v>
      </c>
      <c r="M61" t="str">
        <f t="shared" ref="M61" si="21">CONCATENATE(IF(OR(LEFT(H61,1)="W",LEFT(H61,1)="S"),"-","+"),ROUND(RIGHT(LEFT(H61,5),3)+RIGHT(LEFT(H61,8),2)/60,2))</f>
        <v>-116.92</v>
      </c>
      <c r="N61" t="str">
        <f t="shared" si="1"/>
        <v>+49</v>
      </c>
      <c r="O61" t="str">
        <f t="shared" si="2"/>
        <v>+45.53</v>
      </c>
      <c r="P61" s="4">
        <v>-124.77</v>
      </c>
      <c r="Q61" s="4">
        <v>-116.92</v>
      </c>
      <c r="R61" s="4">
        <v>49</v>
      </c>
      <c r="S61" s="4">
        <v>45.53</v>
      </c>
      <c r="U61" t="str">
        <f t="shared" si="4"/>
        <v>-124.77,-116.92,49,45.53</v>
      </c>
      <c r="W61" t="str">
        <f t="shared" si="5"/>
        <v>:washington =&gt; "-124.77,-116.92,49,45.53"</v>
      </c>
      <c r="Y61" t="s">
        <v>285</v>
      </c>
      <c r="Z61">
        <f>R61+(S61-R61)/2</f>
        <v>47.265000000000001</v>
      </c>
      <c r="AA61">
        <f>P61+(Q61-P61)/2</f>
        <v>-120.845</v>
      </c>
      <c r="AB61" s="4">
        <f t="shared" si="6"/>
        <v>436.95062499999972</v>
      </c>
      <c r="AD61" s="4" t="str">
        <f t="shared" si="7"/>
        <v>"47.265,-120.845,437km"</v>
      </c>
      <c r="AF61" t="s">
        <v>355</v>
      </c>
      <c r="AH61" t="str">
        <f t="shared" si="8"/>
        <v xml:space="preserve">"washington" =&gt; "47.265,-120.845,437km", </v>
      </c>
    </row>
    <row r="62" spans="6:34" ht="18">
      <c r="F62" s="1" t="s">
        <v>223</v>
      </c>
      <c r="G62" s="1" t="s">
        <v>224</v>
      </c>
      <c r="H62" s="1" t="s">
        <v>225</v>
      </c>
      <c r="I62" s="1" t="s">
        <v>226</v>
      </c>
      <c r="J62" s="1" t="s">
        <v>227</v>
      </c>
      <c r="L62" t="str">
        <f t="shared" si="3"/>
        <v>-82.65</v>
      </c>
      <c r="M62" t="str">
        <f t="shared" si="0"/>
        <v>-77.73</v>
      </c>
      <c r="N62" t="str">
        <f t="shared" si="1"/>
        <v>+40.63</v>
      </c>
      <c r="O62" t="str">
        <f t="shared" si="2"/>
        <v>+37.2</v>
      </c>
      <c r="P62" s="4">
        <v>-82.65</v>
      </c>
      <c r="Q62" s="4">
        <v>-77.73</v>
      </c>
      <c r="R62" s="4">
        <v>40.630000000000003</v>
      </c>
      <c r="S62" s="4">
        <v>37.200000000000003</v>
      </c>
      <c r="U62" t="str">
        <f t="shared" si="4"/>
        <v>-82.65,-77.73,40.63,37.2</v>
      </c>
      <c r="W62" t="str">
        <f t="shared" si="5"/>
        <v>:west virginia =&gt; "-82.65,-77.73,40.63,37.2"</v>
      </c>
      <c r="Y62" t="s">
        <v>294</v>
      </c>
      <c r="Z62">
        <f>R62+(S62-R62)/2</f>
        <v>38.915000000000006</v>
      </c>
      <c r="AA62">
        <f>P62+(Q62-P62)/2</f>
        <v>-80.19</v>
      </c>
      <c r="AB62" s="4">
        <f t="shared" si="6"/>
        <v>273.85950000000008</v>
      </c>
      <c r="AD62" s="4" t="str">
        <f t="shared" si="7"/>
        <v>"38.915,-80.19,274km"</v>
      </c>
      <c r="AF62" t="s">
        <v>356</v>
      </c>
      <c r="AH62" t="str">
        <f t="shared" si="8"/>
        <v xml:space="preserve">"west virginia" =&gt; "38.915,-80.19,274km", </v>
      </c>
    </row>
    <row r="63" spans="6:34" ht="18">
      <c r="F63" s="1" t="s">
        <v>228</v>
      </c>
      <c r="G63" s="1" t="s">
        <v>229</v>
      </c>
      <c r="H63" s="1" t="s">
        <v>230</v>
      </c>
      <c r="I63" s="1" t="s">
        <v>231</v>
      </c>
      <c r="J63" s="1" t="s">
        <v>69</v>
      </c>
      <c r="L63" t="str">
        <f t="shared" si="3"/>
        <v>-92.9</v>
      </c>
      <c r="M63" t="str">
        <f t="shared" si="0"/>
        <v>-86.75</v>
      </c>
      <c r="N63" t="str">
        <f t="shared" si="1"/>
        <v>+47.12</v>
      </c>
      <c r="O63" t="str">
        <f t="shared" si="2"/>
        <v>+42.5</v>
      </c>
      <c r="P63" s="4">
        <v>-92.9</v>
      </c>
      <c r="Q63" s="4">
        <v>-86.75</v>
      </c>
      <c r="R63" s="4">
        <v>47.12</v>
      </c>
      <c r="S63" s="4">
        <v>42.5</v>
      </c>
      <c r="U63" t="str">
        <f t="shared" si="4"/>
        <v>-92.9,-86.75,47.12,42.5</v>
      </c>
      <c r="W63" t="str">
        <f t="shared" si="5"/>
        <v>:wisconsin =&gt; "-92.9,-86.75,47.12,42.5"</v>
      </c>
      <c r="Y63" t="s">
        <v>286</v>
      </c>
      <c r="Z63">
        <f>R63+(S63-R63)/2</f>
        <v>44.81</v>
      </c>
      <c r="AA63">
        <f>P63+(Q63-P63)/2</f>
        <v>-89.825000000000003</v>
      </c>
      <c r="AB63" s="4">
        <f t="shared" si="6"/>
        <v>342.32437500000032</v>
      </c>
      <c r="AD63" s="4" t="str">
        <f t="shared" si="7"/>
        <v>"44.81,-89.825,342km"</v>
      </c>
      <c r="AF63" t="s">
        <v>357</v>
      </c>
      <c r="AH63" t="str">
        <f t="shared" si="8"/>
        <v xml:space="preserve">"wisconsin" =&gt; "44.81,-89.825,342km", </v>
      </c>
    </row>
    <row r="64" spans="6:34" ht="18">
      <c r="F64" s="1" t="s">
        <v>232</v>
      </c>
      <c r="G64" s="1" t="s">
        <v>233</v>
      </c>
      <c r="H64" s="1" t="s">
        <v>234</v>
      </c>
      <c r="I64" s="1" t="s">
        <v>207</v>
      </c>
      <c r="J64" s="1" t="s">
        <v>34</v>
      </c>
      <c r="L64" t="str">
        <f t="shared" ref="L64:M64" si="22">CONCATENATE(IF(OR(LEFT(G64,1)="W",LEFT(G64,1)="S"),"-","+"),ROUND(RIGHT(LEFT(G64,5),3)+RIGHT(LEFT(G64,8),2)/60,2))</f>
        <v>-111.1</v>
      </c>
      <c r="M64" t="str">
        <f t="shared" si="22"/>
        <v>-104</v>
      </c>
      <c r="N64" t="str">
        <f t="shared" si="1"/>
        <v>+45</v>
      </c>
      <c r="O64" t="str">
        <f t="shared" si="2"/>
        <v>+41</v>
      </c>
      <c r="P64" s="4">
        <v>-111.1</v>
      </c>
      <c r="Q64" s="4">
        <v>-104</v>
      </c>
      <c r="R64" s="4">
        <v>45</v>
      </c>
      <c r="S64" s="4">
        <v>41</v>
      </c>
      <c r="U64" t="str">
        <f t="shared" si="4"/>
        <v>-111.1,-104,45,41</v>
      </c>
      <c r="W64" t="str">
        <f t="shared" si="5"/>
        <v>:wyoming =&gt; "-111.1,-104,45,41"</v>
      </c>
      <c r="Y64" t="s">
        <v>287</v>
      </c>
      <c r="Z64">
        <f>R64+(S64-R64)/2</f>
        <v>43</v>
      </c>
      <c r="AA64">
        <f>P64+(Q64-P64)/2</f>
        <v>-107.55</v>
      </c>
      <c r="AB64" s="4">
        <f t="shared" si="6"/>
        <v>395.20374999999967</v>
      </c>
      <c r="AD64" s="4" t="str">
        <f t="shared" si="7"/>
        <v>"43,-107.55,395km"</v>
      </c>
      <c r="AF64" t="s">
        <v>358</v>
      </c>
      <c r="AH64" t="str">
        <f>CONCATENATE("""", LOWER(F64),"""", " =&gt; ", AF64," }")</f>
        <v>"wyoming" =&gt; "43,-107.55,395km" }</v>
      </c>
    </row>
  </sheetData>
  <mergeCells count="1">
    <mergeCell ref="F10: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Macedo Pasini</dc:creator>
  <cp:lastModifiedBy>Bruno Macedo Pasini</cp:lastModifiedBy>
  <dcterms:created xsi:type="dcterms:W3CDTF">2014-09-06T23:10:49Z</dcterms:created>
  <dcterms:modified xsi:type="dcterms:W3CDTF">2014-09-07T20:35:30Z</dcterms:modified>
</cp:coreProperties>
</file>